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vic/Library/CloudStorage/GoogleDrive-marcamarar@gmail.com/Mi unidad/UDD/CIES/Estudios/IAF/Reportes/241008/"/>
    </mc:Choice>
  </mc:AlternateContent>
  <xr:revisionPtr revIDLastSave="0" documentId="13_ncr:1_{6849F6BE-70A0-FB4D-BDD7-37F7AE37C947}" xr6:coauthVersionLast="47" xr6:coauthVersionMax="47" xr10:uidLastSave="{00000000-0000-0000-0000-000000000000}"/>
  <bookViews>
    <workbookView xWindow="420" yWindow="1240" windowWidth="28800" windowHeight="17500" activeTab="6" xr2:uid="{00000000-000D-0000-FFFF-FFFF00000000}"/>
  </bookViews>
  <sheets>
    <sheet name="Agencias laborales (Grafico 1)" sheetId="1" r:id="rId1"/>
    <sheet name="Cesantía (Grafico 3)" sheetId="2" r:id="rId2"/>
    <sheet name="Cotizaciones" sheetId="10" r:id="rId3"/>
    <sheet name="Consumo (grafico 5)" sheetId="3" r:id="rId4"/>
    <sheet name="creacion empresas" sheetId="6" r:id="rId5"/>
    <sheet name="Boletin" sheetId="7" r:id="rId6"/>
    <sheet name="Deuda" sheetId="11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bmXX05rWQGjsVBH4MEgkuWd7TI8xL5HWUjrPLI5XEI4="/>
    </ext>
  </extLst>
</workbook>
</file>

<file path=xl/calcChain.xml><?xml version="1.0" encoding="utf-8"?>
<calcChain xmlns="http://schemas.openxmlformats.org/spreadsheetml/2006/main">
  <c r="H83" i="6" l="1"/>
  <c r="G83" i="6"/>
  <c r="H39" i="6"/>
  <c r="G105" i="11"/>
  <c r="F105" i="11"/>
  <c r="M370" i="10"/>
  <c r="L370" i="10"/>
  <c r="H370" i="10"/>
  <c r="I370" i="10" s="1"/>
  <c r="B370" i="10"/>
  <c r="C72" i="3"/>
  <c r="D70" i="2"/>
  <c r="E70" i="2"/>
  <c r="B70" i="2"/>
  <c r="B69" i="2"/>
  <c r="E70" i="1"/>
  <c r="B70" i="1"/>
  <c r="E71" i="7"/>
  <c r="C72" i="6"/>
  <c r="C73" i="6"/>
  <c r="C74" i="6"/>
  <c r="C75" i="6"/>
  <c r="C76" i="6"/>
  <c r="C77" i="6"/>
  <c r="C78" i="6"/>
  <c r="C79" i="6"/>
  <c r="C80" i="6"/>
  <c r="C81" i="6"/>
  <c r="C82" i="6"/>
  <c r="C83" i="6"/>
  <c r="G82" i="6"/>
  <c r="B83" i="6"/>
  <c r="K69" i="7"/>
  <c r="L69" i="7"/>
  <c r="K70" i="7"/>
  <c r="L70" i="7"/>
  <c r="K71" i="7"/>
  <c r="L71" i="7"/>
  <c r="H71" i="7"/>
  <c r="G71" i="7"/>
  <c r="H69" i="7"/>
  <c r="H70" i="7"/>
  <c r="B71" i="7"/>
  <c r="A71" i="7" s="1"/>
  <c r="B63" i="7"/>
  <c r="B64" i="7"/>
  <c r="B65" i="7"/>
  <c r="B66" i="7"/>
  <c r="B67" i="7"/>
  <c r="A67" i="7" s="1"/>
  <c r="B68" i="7"/>
  <c r="A68" i="7" s="1"/>
  <c r="B69" i="7"/>
  <c r="A69" i="7" s="1"/>
  <c r="B70" i="7"/>
  <c r="A70" i="7" s="1"/>
  <c r="B76" i="6"/>
  <c r="B77" i="6"/>
  <c r="B78" i="6"/>
  <c r="B79" i="6"/>
  <c r="B80" i="6"/>
  <c r="B81" i="6"/>
  <c r="B82" i="6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H369" i="10"/>
  <c r="I369" i="10" s="1"/>
  <c r="L368" i="10"/>
  <c r="L369" i="10"/>
  <c r="B368" i="10"/>
  <c r="B369" i="10"/>
  <c r="M369" i="10"/>
  <c r="M368" i="10"/>
  <c r="E68" i="1"/>
  <c r="E69" i="1"/>
  <c r="E69" i="7"/>
  <c r="E70" i="7"/>
  <c r="G70" i="7"/>
  <c r="G69" i="7"/>
  <c r="C70" i="3"/>
  <c r="C71" i="3"/>
  <c r="D68" i="2"/>
  <c r="E68" i="2"/>
  <c r="D69" i="2"/>
  <c r="E69" i="2"/>
  <c r="M48" i="11"/>
  <c r="M46" i="11"/>
  <c r="F3" i="11"/>
  <c r="G3" i="11"/>
  <c r="F4" i="1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4" i="11"/>
  <c r="G54" i="11"/>
  <c r="F55" i="11"/>
  <c r="G55" i="11"/>
  <c r="F56" i="11"/>
  <c r="G56" i="11"/>
  <c r="F57" i="11"/>
  <c r="G57" i="11"/>
  <c r="F58" i="11"/>
  <c r="G58" i="11"/>
  <c r="F59" i="11"/>
  <c r="G59" i="11"/>
  <c r="F60" i="11"/>
  <c r="G60" i="11"/>
  <c r="F61" i="11"/>
  <c r="G61" i="11"/>
  <c r="F62" i="11"/>
  <c r="G62" i="11"/>
  <c r="F63" i="11"/>
  <c r="G63" i="11"/>
  <c r="F64" i="11"/>
  <c r="G64" i="11"/>
  <c r="F65" i="11"/>
  <c r="G65" i="11"/>
  <c r="F66" i="11"/>
  <c r="G66" i="11"/>
  <c r="F67" i="11"/>
  <c r="G67" i="11"/>
  <c r="F68" i="11"/>
  <c r="G68" i="11"/>
  <c r="F69" i="11"/>
  <c r="G69" i="11"/>
  <c r="F70" i="11"/>
  <c r="G70" i="11"/>
  <c r="F71" i="11"/>
  <c r="G71" i="11"/>
  <c r="F72" i="11"/>
  <c r="G72" i="11"/>
  <c r="F73" i="11"/>
  <c r="G73" i="11"/>
  <c r="F74" i="11"/>
  <c r="G74" i="11"/>
  <c r="F75" i="11"/>
  <c r="G75" i="11"/>
  <c r="F76" i="11"/>
  <c r="G76" i="11"/>
  <c r="F77" i="11"/>
  <c r="G77" i="11"/>
  <c r="F78" i="11"/>
  <c r="G78" i="11"/>
  <c r="F79" i="11"/>
  <c r="G79" i="11"/>
  <c r="F80" i="11"/>
  <c r="G80" i="11"/>
  <c r="F81" i="11"/>
  <c r="G81" i="11"/>
  <c r="F82" i="11"/>
  <c r="G82" i="11"/>
  <c r="F83" i="11"/>
  <c r="G83" i="11"/>
  <c r="F84" i="11"/>
  <c r="G84" i="11"/>
  <c r="F85" i="11"/>
  <c r="G85" i="11"/>
  <c r="F86" i="11"/>
  <c r="G86" i="11"/>
  <c r="F87" i="11"/>
  <c r="G87" i="11"/>
  <c r="F88" i="11"/>
  <c r="G88" i="11"/>
  <c r="F89" i="11"/>
  <c r="G89" i="11"/>
  <c r="F90" i="11"/>
  <c r="G90" i="11"/>
  <c r="F91" i="11"/>
  <c r="G91" i="11"/>
  <c r="F92" i="11"/>
  <c r="G92" i="11"/>
  <c r="F93" i="11"/>
  <c r="G93" i="11"/>
  <c r="F94" i="11"/>
  <c r="G94" i="11"/>
  <c r="F95" i="11"/>
  <c r="G95" i="11"/>
  <c r="F96" i="11"/>
  <c r="G96" i="11"/>
  <c r="F97" i="11"/>
  <c r="G97" i="11"/>
  <c r="F98" i="11"/>
  <c r="G98" i="11"/>
  <c r="F99" i="11"/>
  <c r="G99" i="11"/>
  <c r="F100" i="11"/>
  <c r="G100" i="11"/>
  <c r="F101" i="11"/>
  <c r="G101" i="11"/>
  <c r="F102" i="11"/>
  <c r="G102" i="11"/>
  <c r="F103" i="11"/>
  <c r="G103" i="11"/>
  <c r="F104" i="11"/>
  <c r="G104" i="11"/>
  <c r="G2" i="11"/>
  <c r="F2" i="11"/>
  <c r="H82" i="6"/>
  <c r="H22" i="6"/>
  <c r="H81" i="6"/>
  <c r="G81" i="6"/>
  <c r="H368" i="10"/>
  <c r="I368" i="10" s="1"/>
  <c r="B68" i="2"/>
  <c r="B69" i="1"/>
  <c r="B68" i="1"/>
  <c r="H4" i="10"/>
  <c r="I4" i="10" s="1"/>
  <c r="M367" i="10"/>
  <c r="L367" i="10"/>
  <c r="E68" i="7"/>
  <c r="H68" i="7"/>
  <c r="K68" i="7"/>
  <c r="L68" i="7"/>
  <c r="G68" i="7"/>
  <c r="B367" i="10"/>
  <c r="C69" i="3"/>
  <c r="D67" i="2"/>
  <c r="E67" i="2"/>
  <c r="B67" i="2"/>
  <c r="E67" i="1"/>
  <c r="B67" i="1"/>
  <c r="H80" i="6"/>
  <c r="H78" i="6"/>
  <c r="H79" i="6"/>
  <c r="G80" i="6"/>
  <c r="C68" i="3"/>
  <c r="E66" i="2"/>
  <c r="D66" i="2"/>
  <c r="B66" i="2"/>
  <c r="E66" i="1"/>
  <c r="B66" i="1"/>
  <c r="H86" i="10"/>
  <c r="I86" i="10" s="1"/>
  <c r="T5" i="10"/>
  <c r="T6" i="10" s="1"/>
  <c r="T7" i="10" s="1"/>
  <c r="M366" i="10"/>
  <c r="L366" i="10"/>
  <c r="H3" i="10"/>
  <c r="I3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69" i="10"/>
  <c r="I69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80" i="10"/>
  <c r="I80" i="10" s="1"/>
  <c r="H81" i="10"/>
  <c r="H82" i="10"/>
  <c r="H83" i="10"/>
  <c r="I83" i="10" s="1"/>
  <c r="H84" i="10"/>
  <c r="I84" i="10" s="1"/>
  <c r="H85" i="10"/>
  <c r="I85" i="10" s="1"/>
  <c r="H87" i="10"/>
  <c r="I87" i="10" s="1"/>
  <c r="H88" i="10"/>
  <c r="I88" i="10" s="1"/>
  <c r="H89" i="10"/>
  <c r="I89" i="10" s="1"/>
  <c r="H90" i="10"/>
  <c r="I90" i="10" s="1"/>
  <c r="H91" i="10"/>
  <c r="I91" i="10" s="1"/>
  <c r="H92" i="10"/>
  <c r="I92" i="10" s="1"/>
  <c r="H93" i="10"/>
  <c r="I93" i="10" s="1"/>
  <c r="H94" i="10"/>
  <c r="I94" i="10" s="1"/>
  <c r="H95" i="10"/>
  <c r="I95" i="10" s="1"/>
  <c r="H96" i="10"/>
  <c r="I96" i="10" s="1"/>
  <c r="H97" i="10"/>
  <c r="H98" i="10"/>
  <c r="I98" i="10" s="1"/>
  <c r="H99" i="10"/>
  <c r="H100" i="10"/>
  <c r="I100" i="10" s="1"/>
  <c r="H101" i="10"/>
  <c r="H102" i="10"/>
  <c r="I102" i="10" s="1"/>
  <c r="H103" i="10"/>
  <c r="H104" i="10"/>
  <c r="I104" i="10" s="1"/>
  <c r="H105" i="10"/>
  <c r="I105" i="10" s="1"/>
  <c r="H106" i="10"/>
  <c r="I106" i="10" s="1"/>
  <c r="H107" i="10"/>
  <c r="I107" i="10" s="1"/>
  <c r="H108" i="10"/>
  <c r="I108" i="10" s="1"/>
  <c r="H109" i="10"/>
  <c r="I109" i="10" s="1"/>
  <c r="H110" i="10"/>
  <c r="I110" i="10" s="1"/>
  <c r="H111" i="10"/>
  <c r="I111" i="10" s="1"/>
  <c r="H112" i="10"/>
  <c r="I112" i="10" s="1"/>
  <c r="H113" i="10"/>
  <c r="I113" i="10" s="1"/>
  <c r="H114" i="10"/>
  <c r="I114" i="10" s="1"/>
  <c r="H115" i="10"/>
  <c r="I115" i="10" s="1"/>
  <c r="H116" i="10"/>
  <c r="I116" i="10" s="1"/>
  <c r="H117" i="10"/>
  <c r="I117" i="10" s="1"/>
  <c r="H118" i="10"/>
  <c r="I118" i="10" s="1"/>
  <c r="H119" i="10"/>
  <c r="I119" i="10" s="1"/>
  <c r="H120" i="10"/>
  <c r="I120" i="10" s="1"/>
  <c r="H121" i="10"/>
  <c r="H122" i="10"/>
  <c r="I122" i="10" s="1"/>
  <c r="H123" i="10"/>
  <c r="H124" i="10"/>
  <c r="I124" i="10" s="1"/>
  <c r="H125" i="10"/>
  <c r="I125" i="10" s="1"/>
  <c r="H126" i="10"/>
  <c r="I126" i="10" s="1"/>
  <c r="H127" i="10"/>
  <c r="I127" i="10" s="1"/>
  <c r="H128" i="10"/>
  <c r="H129" i="10"/>
  <c r="I129" i="10" s="1"/>
  <c r="H130" i="10"/>
  <c r="I130" i="10" s="1"/>
  <c r="H131" i="10"/>
  <c r="I131" i="10" s="1"/>
  <c r="H132" i="10"/>
  <c r="I132" i="10" s="1"/>
  <c r="H133" i="10"/>
  <c r="I133" i="10" s="1"/>
  <c r="H134" i="10"/>
  <c r="I134" i="10" s="1"/>
  <c r="H135" i="10"/>
  <c r="I135" i="10" s="1"/>
  <c r="H136" i="10"/>
  <c r="I136" i="10" s="1"/>
  <c r="H137" i="10"/>
  <c r="I137" i="10" s="1"/>
  <c r="H138" i="10"/>
  <c r="H139" i="10"/>
  <c r="I139" i="10" s="1"/>
  <c r="H140" i="10"/>
  <c r="I140" i="10" s="1"/>
  <c r="H141" i="10"/>
  <c r="H142" i="10"/>
  <c r="I142" i="10" s="1"/>
  <c r="H143" i="10"/>
  <c r="H144" i="10"/>
  <c r="I144" i="10" s="1"/>
  <c r="H145" i="10"/>
  <c r="I145" i="10" s="1"/>
  <c r="H146" i="10"/>
  <c r="I146" i="10" s="1"/>
  <c r="H147" i="10"/>
  <c r="H148" i="10"/>
  <c r="H149" i="10"/>
  <c r="H150" i="10"/>
  <c r="I150" i="10" s="1"/>
  <c r="H151" i="10"/>
  <c r="I151" i="10" s="1"/>
  <c r="H152" i="10"/>
  <c r="I152" i="10" s="1"/>
  <c r="H153" i="10"/>
  <c r="I153" i="10" s="1"/>
  <c r="H154" i="10"/>
  <c r="I154" i="10" s="1"/>
  <c r="H155" i="10"/>
  <c r="I155" i="10" s="1"/>
  <c r="H156" i="10"/>
  <c r="I156" i="10" s="1"/>
  <c r="H157" i="10"/>
  <c r="H158" i="10"/>
  <c r="H159" i="10"/>
  <c r="I159" i="10" s="1"/>
  <c r="H160" i="10"/>
  <c r="I160" i="10" s="1"/>
  <c r="H161" i="10"/>
  <c r="H162" i="10"/>
  <c r="I162" i="10" s="1"/>
  <c r="H163" i="10"/>
  <c r="I163" i="10" s="1"/>
  <c r="H164" i="10"/>
  <c r="I164" i="10" s="1"/>
  <c r="H165" i="10"/>
  <c r="I165" i="10" s="1"/>
  <c r="H166" i="10"/>
  <c r="I166" i="10" s="1"/>
  <c r="H167" i="10"/>
  <c r="I167" i="10" s="1"/>
  <c r="H168" i="10"/>
  <c r="H169" i="10"/>
  <c r="I169" i="10" s="1"/>
  <c r="H170" i="10"/>
  <c r="I170" i="10" s="1"/>
  <c r="H171" i="10"/>
  <c r="H172" i="10"/>
  <c r="I172" i="10" s="1"/>
  <c r="H173" i="10"/>
  <c r="I173" i="10" s="1"/>
  <c r="H174" i="10"/>
  <c r="I174" i="10" s="1"/>
  <c r="H175" i="10"/>
  <c r="I175" i="10" s="1"/>
  <c r="H176" i="10"/>
  <c r="I176" i="10" s="1"/>
  <c r="H177" i="10"/>
  <c r="I177" i="10" s="1"/>
  <c r="H178" i="10"/>
  <c r="H179" i="10"/>
  <c r="H180" i="10"/>
  <c r="I180" i="10" s="1"/>
  <c r="H181" i="10"/>
  <c r="H182" i="10"/>
  <c r="I182" i="10" s="1"/>
  <c r="H183" i="10"/>
  <c r="H184" i="10"/>
  <c r="I184" i="10" s="1"/>
  <c r="H185" i="10"/>
  <c r="I185" i="10" s="1"/>
  <c r="H186" i="10"/>
  <c r="I186" i="10" s="1"/>
  <c r="H187" i="10"/>
  <c r="H188" i="10"/>
  <c r="H189" i="10"/>
  <c r="I189" i="10" s="1"/>
  <c r="H190" i="10"/>
  <c r="I190" i="10" s="1"/>
  <c r="H191" i="10"/>
  <c r="H192" i="10"/>
  <c r="I192" i="10" s="1"/>
  <c r="H193" i="10"/>
  <c r="I193" i="10" s="1"/>
  <c r="H194" i="10"/>
  <c r="I194" i="10" s="1"/>
  <c r="H195" i="10"/>
  <c r="I195" i="10" s="1"/>
  <c r="H196" i="10"/>
  <c r="I196" i="10" s="1"/>
  <c r="H197" i="10"/>
  <c r="I197" i="10" s="1"/>
  <c r="H198" i="10"/>
  <c r="H199" i="10"/>
  <c r="I199" i="10" s="1"/>
  <c r="H200" i="10"/>
  <c r="I200" i="10" s="1"/>
  <c r="H201" i="10"/>
  <c r="H202" i="10"/>
  <c r="I202" i="10" s="1"/>
  <c r="H203" i="10"/>
  <c r="H204" i="10"/>
  <c r="I204" i="10" s="1"/>
  <c r="H205" i="10"/>
  <c r="I205" i="10" s="1"/>
  <c r="H206" i="10"/>
  <c r="I206" i="10" s="1"/>
  <c r="H207" i="10"/>
  <c r="I207" i="10" s="1"/>
  <c r="H208" i="10"/>
  <c r="H209" i="10"/>
  <c r="I209" i="10" s="1"/>
  <c r="H210" i="10"/>
  <c r="I210" i="10" s="1"/>
  <c r="H211" i="10"/>
  <c r="H212" i="10"/>
  <c r="I212" i="10" s="1"/>
  <c r="H213" i="10"/>
  <c r="I213" i="10" s="1"/>
  <c r="H214" i="10"/>
  <c r="I214" i="10" s="1"/>
  <c r="H215" i="10"/>
  <c r="I215" i="10" s="1"/>
  <c r="H216" i="10"/>
  <c r="I216" i="10" s="1"/>
  <c r="H217" i="10"/>
  <c r="I217" i="10" s="1"/>
  <c r="H218" i="10"/>
  <c r="H219" i="10"/>
  <c r="I219" i="10" s="1"/>
  <c r="H220" i="10"/>
  <c r="I220" i="10" s="1"/>
  <c r="H221" i="10"/>
  <c r="H222" i="10"/>
  <c r="I222" i="10" s="1"/>
  <c r="H223" i="10"/>
  <c r="H224" i="10"/>
  <c r="I224" i="10" s="1"/>
  <c r="H225" i="10"/>
  <c r="I225" i="10" s="1"/>
  <c r="H226" i="10"/>
  <c r="I226" i="10" s="1"/>
  <c r="H227" i="10"/>
  <c r="I227" i="10" s="1"/>
  <c r="H228" i="10"/>
  <c r="H229" i="10"/>
  <c r="I229" i="10" s="1"/>
  <c r="H230" i="10"/>
  <c r="I230" i="10" s="1"/>
  <c r="H231" i="10"/>
  <c r="H232" i="10"/>
  <c r="I232" i="10" s="1"/>
  <c r="H233" i="10"/>
  <c r="H234" i="10"/>
  <c r="I234" i="10" s="1"/>
  <c r="H235" i="10"/>
  <c r="I235" i="10" s="1"/>
  <c r="H236" i="10"/>
  <c r="I236" i="10" s="1"/>
  <c r="H237" i="10"/>
  <c r="H238" i="10"/>
  <c r="H239" i="10"/>
  <c r="I239" i="10" s="1"/>
  <c r="H240" i="10"/>
  <c r="I240" i="10" s="1"/>
  <c r="H241" i="10"/>
  <c r="H242" i="10"/>
  <c r="I242" i="10" s="1"/>
  <c r="H243" i="10"/>
  <c r="H244" i="10"/>
  <c r="I244" i="10" s="1"/>
  <c r="H245" i="10"/>
  <c r="I245" i="10" s="1"/>
  <c r="H246" i="10"/>
  <c r="I246" i="10" s="1"/>
  <c r="H247" i="10"/>
  <c r="H248" i="10"/>
  <c r="H249" i="10"/>
  <c r="I249" i="10" s="1"/>
  <c r="H250" i="10"/>
  <c r="I250" i="10" s="1"/>
  <c r="H251" i="10"/>
  <c r="H252" i="10"/>
  <c r="I252" i="10" s="1"/>
  <c r="H253" i="10"/>
  <c r="H254" i="10"/>
  <c r="I254" i="10" s="1"/>
  <c r="H255" i="10"/>
  <c r="I255" i="10" s="1"/>
  <c r="H256" i="10"/>
  <c r="I256" i="10" s="1"/>
  <c r="H257" i="10"/>
  <c r="H258" i="10"/>
  <c r="H259" i="10"/>
  <c r="I259" i="10" s="1"/>
  <c r="H260" i="10"/>
  <c r="I260" i="10" s="1"/>
  <c r="H261" i="10"/>
  <c r="H262" i="10"/>
  <c r="I262" i="10" s="1"/>
  <c r="H263" i="10"/>
  <c r="I263" i="10" s="1"/>
  <c r="H264" i="10"/>
  <c r="I264" i="10" s="1"/>
  <c r="H265" i="10"/>
  <c r="I265" i="10" s="1"/>
  <c r="H266" i="10"/>
  <c r="I266" i="10" s="1"/>
  <c r="H267" i="10"/>
  <c r="H268" i="10"/>
  <c r="H269" i="10"/>
  <c r="I269" i="10" s="1"/>
  <c r="H270" i="10"/>
  <c r="I270" i="10" s="1"/>
  <c r="H271" i="10"/>
  <c r="H272" i="10"/>
  <c r="I272" i="10" s="1"/>
  <c r="H273" i="10"/>
  <c r="H274" i="10"/>
  <c r="I274" i="10" s="1"/>
  <c r="H275" i="10"/>
  <c r="I275" i="10" s="1"/>
  <c r="H276" i="10"/>
  <c r="I276" i="10" s="1"/>
  <c r="H277" i="10"/>
  <c r="H278" i="10"/>
  <c r="H279" i="10"/>
  <c r="I279" i="10" s="1"/>
  <c r="H280" i="10"/>
  <c r="I280" i="10" s="1"/>
  <c r="H281" i="10"/>
  <c r="I281" i="10" s="1"/>
  <c r="H282" i="10"/>
  <c r="I282" i="10" s="1"/>
  <c r="H283" i="10"/>
  <c r="H284" i="10"/>
  <c r="I284" i="10" s="1"/>
  <c r="H285" i="10"/>
  <c r="I285" i="10" s="1"/>
  <c r="H286" i="10"/>
  <c r="I286" i="10" s="1"/>
  <c r="H287" i="10"/>
  <c r="H288" i="10"/>
  <c r="H289" i="10"/>
  <c r="I289" i="10" s="1"/>
  <c r="H290" i="10"/>
  <c r="I290" i="10" s="1"/>
  <c r="H291" i="10"/>
  <c r="H292" i="10"/>
  <c r="I292" i="10" s="1"/>
  <c r="H293" i="10"/>
  <c r="H294" i="10"/>
  <c r="I294" i="10" s="1"/>
  <c r="H295" i="10"/>
  <c r="I295" i="10" s="1"/>
  <c r="H296" i="10"/>
  <c r="I296" i="10" s="1"/>
  <c r="H297" i="10"/>
  <c r="H298" i="10"/>
  <c r="H299" i="10"/>
  <c r="I299" i="10" s="1"/>
  <c r="H300" i="10"/>
  <c r="I300" i="10" s="1"/>
  <c r="H301" i="10"/>
  <c r="I301" i="10" s="1"/>
  <c r="H302" i="10"/>
  <c r="I302" i="10" s="1"/>
  <c r="H303" i="10"/>
  <c r="H304" i="10"/>
  <c r="I304" i="10" s="1"/>
  <c r="H305" i="10"/>
  <c r="I305" i="10" s="1"/>
  <c r="H306" i="10"/>
  <c r="I306" i="10" s="1"/>
  <c r="H307" i="10"/>
  <c r="H308" i="10"/>
  <c r="H309" i="10"/>
  <c r="I309" i="10" s="1"/>
  <c r="H310" i="10"/>
  <c r="I310" i="10" s="1"/>
  <c r="H311" i="10"/>
  <c r="H312" i="10"/>
  <c r="I312" i="10" s="1"/>
  <c r="H313" i="10"/>
  <c r="I313" i="10" s="1"/>
  <c r="H314" i="10"/>
  <c r="I314" i="10" s="1"/>
  <c r="H315" i="10"/>
  <c r="I315" i="10" s="1"/>
  <c r="H316" i="10"/>
  <c r="I316" i="10" s="1"/>
  <c r="H317" i="10"/>
  <c r="H318" i="10"/>
  <c r="H319" i="10"/>
  <c r="I319" i="10" s="1"/>
  <c r="H320" i="10"/>
  <c r="I320" i="10" s="1"/>
  <c r="H321" i="10"/>
  <c r="I321" i="10" s="1"/>
  <c r="H322" i="10"/>
  <c r="I322" i="10" s="1"/>
  <c r="H323" i="10"/>
  <c r="I323" i="10" s="1"/>
  <c r="H324" i="10"/>
  <c r="I324" i="10" s="1"/>
  <c r="H325" i="10"/>
  <c r="I325" i="10" s="1"/>
  <c r="H326" i="10"/>
  <c r="I326" i="10" s="1"/>
  <c r="H327" i="10"/>
  <c r="H328" i="10"/>
  <c r="H329" i="10"/>
  <c r="I329" i="10" s="1"/>
  <c r="H330" i="10"/>
  <c r="I330" i="10" s="1"/>
  <c r="H331" i="10"/>
  <c r="H332" i="10"/>
  <c r="I332" i="10" s="1"/>
  <c r="H333" i="10"/>
  <c r="H334" i="10"/>
  <c r="I334" i="10" s="1"/>
  <c r="H335" i="10"/>
  <c r="I335" i="10" s="1"/>
  <c r="H336" i="10"/>
  <c r="I336" i="10" s="1"/>
  <c r="H337" i="10"/>
  <c r="H338" i="10"/>
  <c r="H339" i="10"/>
  <c r="I339" i="10" s="1"/>
  <c r="H340" i="10"/>
  <c r="I340" i="10" s="1"/>
  <c r="H341" i="10"/>
  <c r="I341" i="10" s="1"/>
  <c r="H342" i="10"/>
  <c r="I342" i="10" s="1"/>
  <c r="H343" i="10"/>
  <c r="I343" i="10" s="1"/>
  <c r="H344" i="10"/>
  <c r="I344" i="10" s="1"/>
  <c r="H345" i="10"/>
  <c r="I345" i="10" s="1"/>
  <c r="H346" i="10"/>
  <c r="I346" i="10" s="1"/>
  <c r="H347" i="10"/>
  <c r="H348" i="10"/>
  <c r="H349" i="10"/>
  <c r="I349" i="10" s="1"/>
  <c r="H350" i="10"/>
  <c r="I350" i="10" s="1"/>
  <c r="H351" i="10"/>
  <c r="H352" i="10"/>
  <c r="I352" i="10" s="1"/>
  <c r="H353" i="10"/>
  <c r="H354" i="10"/>
  <c r="I354" i="10" s="1"/>
  <c r="H355" i="10"/>
  <c r="I355" i="10" s="1"/>
  <c r="H356" i="10"/>
  <c r="I356" i="10" s="1"/>
  <c r="H357" i="10"/>
  <c r="H358" i="10"/>
  <c r="H359" i="10"/>
  <c r="I359" i="10" s="1"/>
  <c r="H360" i="10"/>
  <c r="I360" i="10" s="1"/>
  <c r="H361" i="10"/>
  <c r="I361" i="10" s="1"/>
  <c r="H362" i="10"/>
  <c r="I362" i="10" s="1"/>
  <c r="H363" i="10"/>
  <c r="I363" i="10" s="1"/>
  <c r="H364" i="10"/>
  <c r="H365" i="10"/>
  <c r="H366" i="10"/>
  <c r="H367" i="10"/>
  <c r="H2" i="10"/>
  <c r="I2" i="10" s="1"/>
  <c r="B366" i="10"/>
  <c r="K67" i="7"/>
  <c r="K15" i="7"/>
  <c r="K14" i="7"/>
  <c r="K13" i="7"/>
  <c r="K2" i="7"/>
  <c r="H67" i="7"/>
  <c r="L67" i="7"/>
  <c r="G66" i="7"/>
  <c r="G67" i="7"/>
  <c r="E67" i="7"/>
  <c r="U12" i="6"/>
  <c r="U20" i="6" s="1"/>
  <c r="U13" i="6"/>
  <c r="U21" i="6" s="1"/>
  <c r="U14" i="6"/>
  <c r="U15" i="6"/>
  <c r="U23" i="6" s="1"/>
  <c r="U16" i="6"/>
  <c r="U17" i="6"/>
  <c r="U18" i="6"/>
  <c r="U26" i="6" s="1"/>
  <c r="U11" i="6"/>
  <c r="U19" i="6" s="1"/>
  <c r="U27" i="6" s="1"/>
  <c r="T8" i="6"/>
  <c r="T12" i="6" s="1"/>
  <c r="T16" i="6" s="1"/>
  <c r="T20" i="6" s="1"/>
  <c r="T24" i="6" s="1"/>
  <c r="T28" i="6" s="1"/>
  <c r="T9" i="6"/>
  <c r="T13" i="6" s="1"/>
  <c r="T17" i="6" s="1"/>
  <c r="T21" i="6" s="1"/>
  <c r="T25" i="6" s="1"/>
  <c r="T29" i="6" s="1"/>
  <c r="T10" i="6"/>
  <c r="T14" i="6" s="1"/>
  <c r="T18" i="6" s="1"/>
  <c r="T22" i="6" s="1"/>
  <c r="T26" i="6" s="1"/>
  <c r="T7" i="6"/>
  <c r="T11" i="6" s="1"/>
  <c r="A15" i="6"/>
  <c r="A27" i="6" s="1"/>
  <c r="A39" i="6" s="1"/>
  <c r="A51" i="6" s="1"/>
  <c r="A63" i="6" s="1"/>
  <c r="A75" i="6" s="1"/>
  <c r="A16" i="6"/>
  <c r="A28" i="6" s="1"/>
  <c r="A40" i="6" s="1"/>
  <c r="A52" i="6" s="1"/>
  <c r="A64" i="6" s="1"/>
  <c r="A76" i="6" s="1"/>
  <c r="A17" i="6"/>
  <c r="A29" i="6" s="1"/>
  <c r="A41" i="6" s="1"/>
  <c r="A53" i="6" s="1"/>
  <c r="A65" i="6" s="1"/>
  <c r="A77" i="6" s="1"/>
  <c r="A18" i="6"/>
  <c r="A30" i="6" s="1"/>
  <c r="A42" i="6" s="1"/>
  <c r="A54" i="6" s="1"/>
  <c r="A66" i="6" s="1"/>
  <c r="A78" i="6" s="1"/>
  <c r="A19" i="6"/>
  <c r="A31" i="6" s="1"/>
  <c r="A43" i="6" s="1"/>
  <c r="A55" i="6" s="1"/>
  <c r="A67" i="6" s="1"/>
  <c r="A79" i="6" s="1"/>
  <c r="A20" i="6"/>
  <c r="A32" i="6" s="1"/>
  <c r="A44" i="6" s="1"/>
  <c r="A56" i="6" s="1"/>
  <c r="A68" i="6" s="1"/>
  <c r="A80" i="6" s="1"/>
  <c r="A21" i="6"/>
  <c r="A33" i="6" s="1"/>
  <c r="A45" i="6" s="1"/>
  <c r="A57" i="6" s="1"/>
  <c r="A69" i="6" s="1"/>
  <c r="A81" i="6" s="1"/>
  <c r="A22" i="6"/>
  <c r="A34" i="6" s="1"/>
  <c r="A46" i="6" s="1"/>
  <c r="A58" i="6" s="1"/>
  <c r="A70" i="6" s="1"/>
  <c r="A82" i="6" s="1"/>
  <c r="A23" i="6"/>
  <c r="A35" i="6" s="1"/>
  <c r="A47" i="6" s="1"/>
  <c r="A59" i="6" s="1"/>
  <c r="A71" i="6" s="1"/>
  <c r="A83" i="6" s="1"/>
  <c r="A24" i="6"/>
  <c r="A36" i="6" s="1"/>
  <c r="A48" i="6" s="1"/>
  <c r="A60" i="6" s="1"/>
  <c r="A72" i="6" s="1"/>
  <c r="A25" i="6"/>
  <c r="A37" i="6" s="1"/>
  <c r="A49" i="6" s="1"/>
  <c r="A61" i="6" s="1"/>
  <c r="A73" i="6" s="1"/>
  <c r="A14" i="6"/>
  <c r="A26" i="6" s="1"/>
  <c r="A38" i="6" s="1"/>
  <c r="A50" i="6" s="1"/>
  <c r="A62" i="6" s="1"/>
  <c r="A74" i="6" s="1"/>
  <c r="G79" i="6"/>
  <c r="E65" i="1"/>
  <c r="B65" i="1"/>
  <c r="D65" i="2"/>
  <c r="E65" i="2"/>
  <c r="B65" i="2"/>
  <c r="L365" i="10"/>
  <c r="M365" i="10"/>
  <c r="B365" i="10"/>
  <c r="C67" i="3"/>
  <c r="H105" i="11" l="1"/>
  <c r="J105" i="11"/>
  <c r="J370" i="10"/>
  <c r="M71" i="7"/>
  <c r="M69" i="7"/>
  <c r="M70" i="7"/>
  <c r="J104" i="11"/>
  <c r="J102" i="11"/>
  <c r="J97" i="11"/>
  <c r="J92" i="11"/>
  <c r="J87" i="11"/>
  <c r="J82" i="11"/>
  <c r="J77" i="11"/>
  <c r="J72" i="11"/>
  <c r="J67" i="11"/>
  <c r="J62" i="11"/>
  <c r="J57" i="11"/>
  <c r="J52" i="11"/>
  <c r="J47" i="11"/>
  <c r="J42" i="11"/>
  <c r="J37" i="11"/>
  <c r="J32" i="11"/>
  <c r="J27" i="11"/>
  <c r="J22" i="11"/>
  <c r="J17" i="11"/>
  <c r="J12" i="11"/>
  <c r="J101" i="11"/>
  <c r="J96" i="11"/>
  <c r="J91" i="11"/>
  <c r="J86" i="11"/>
  <c r="J81" i="11"/>
  <c r="J76" i="11"/>
  <c r="J71" i="11"/>
  <c r="J66" i="11"/>
  <c r="J61" i="11"/>
  <c r="J56" i="11"/>
  <c r="J51" i="11"/>
  <c r="J46" i="11"/>
  <c r="J41" i="11"/>
  <c r="J36" i="11"/>
  <c r="J31" i="11"/>
  <c r="J26" i="11"/>
  <c r="J21" i="11"/>
  <c r="J16" i="11"/>
  <c r="J11" i="11"/>
  <c r="J6" i="11"/>
  <c r="J100" i="11"/>
  <c r="J95" i="11"/>
  <c r="J90" i="11"/>
  <c r="J85" i="11"/>
  <c r="J80" i="11"/>
  <c r="J75" i="11"/>
  <c r="J70" i="11"/>
  <c r="J65" i="11"/>
  <c r="J60" i="11"/>
  <c r="J55" i="11"/>
  <c r="J50" i="11"/>
  <c r="J45" i="11"/>
  <c r="J40" i="11"/>
  <c r="J35" i="11"/>
  <c r="J30" i="11"/>
  <c r="J25" i="11"/>
  <c r="J20" i="11"/>
  <c r="J15" i="11"/>
  <c r="J10" i="11"/>
  <c r="J5" i="11"/>
  <c r="J2" i="11"/>
  <c r="J99" i="11"/>
  <c r="J89" i="11"/>
  <c r="J79" i="11"/>
  <c r="J69" i="11"/>
  <c r="J59" i="11"/>
  <c r="J49" i="11"/>
  <c r="J39" i="11"/>
  <c r="J29" i="11"/>
  <c r="J19" i="11"/>
  <c r="J9" i="11"/>
  <c r="J4" i="11"/>
  <c r="J8" i="11"/>
  <c r="J3" i="11"/>
  <c r="J14" i="11"/>
  <c r="J103" i="11"/>
  <c r="J93" i="11"/>
  <c r="J83" i="11"/>
  <c r="J73" i="11"/>
  <c r="J63" i="11"/>
  <c r="J53" i="11"/>
  <c r="J43" i="11"/>
  <c r="J33" i="11"/>
  <c r="J23" i="11"/>
  <c r="J13" i="11"/>
  <c r="J98" i="11"/>
  <c r="J88" i="11"/>
  <c r="J78" i="11"/>
  <c r="J68" i="11"/>
  <c r="J58" i="11"/>
  <c r="J48" i="11"/>
  <c r="J38" i="11"/>
  <c r="J28" i="11"/>
  <c r="J18" i="11"/>
  <c r="J7" i="11"/>
  <c r="J94" i="11"/>
  <c r="J84" i="11"/>
  <c r="J74" i="11"/>
  <c r="J64" i="11"/>
  <c r="J54" i="11"/>
  <c r="J44" i="11"/>
  <c r="J34" i="11"/>
  <c r="J24" i="11"/>
  <c r="J369" i="10"/>
  <c r="J368" i="10"/>
  <c r="H46" i="11"/>
  <c r="H26" i="11"/>
  <c r="H21" i="11"/>
  <c r="H44" i="11"/>
  <c r="H39" i="11"/>
  <c r="H34" i="11"/>
  <c r="H29" i="11"/>
  <c r="H4" i="11"/>
  <c r="H18" i="11"/>
  <c r="H57" i="11"/>
  <c r="H65" i="11"/>
  <c r="H55" i="11"/>
  <c r="H15" i="11"/>
  <c r="H92" i="11"/>
  <c r="H77" i="11"/>
  <c r="H27" i="11"/>
  <c r="H7" i="11"/>
  <c r="H96" i="11"/>
  <c r="H56" i="11"/>
  <c r="H45" i="11"/>
  <c r="H40" i="11"/>
  <c r="H30" i="11"/>
  <c r="H68" i="11"/>
  <c r="H63" i="11"/>
  <c r="H48" i="11"/>
  <c r="H95" i="11"/>
  <c r="H85" i="11"/>
  <c r="H17" i="11"/>
  <c r="H6" i="11"/>
  <c r="H73" i="11"/>
  <c r="H58" i="11"/>
  <c r="H86" i="11"/>
  <c r="H81" i="11"/>
  <c r="H67" i="11"/>
  <c r="H66" i="11"/>
  <c r="H42" i="11"/>
  <c r="H76" i="11"/>
  <c r="H71" i="11"/>
  <c r="H35" i="11"/>
  <c r="H16" i="11"/>
  <c r="H90" i="11"/>
  <c r="H80" i="11"/>
  <c r="H25" i="11"/>
  <c r="H20" i="11"/>
  <c r="H98" i="11"/>
  <c r="H94" i="11"/>
  <c r="H89" i="11"/>
  <c r="H84" i="11"/>
  <c r="H79" i="11"/>
  <c r="H75" i="11"/>
  <c r="H70" i="11"/>
  <c r="H5" i="11"/>
  <c r="H52" i="11"/>
  <c r="H47" i="11"/>
  <c r="H38" i="11"/>
  <c r="H28" i="11"/>
  <c r="H102" i="11"/>
  <c r="H97" i="11"/>
  <c r="H88" i="11"/>
  <c r="H78" i="11"/>
  <c r="H23" i="11"/>
  <c r="H87" i="11"/>
  <c r="H37" i="11"/>
  <c r="H13" i="11"/>
  <c r="H36" i="11"/>
  <c r="H31" i="11"/>
  <c r="H3" i="11"/>
  <c r="H103" i="11"/>
  <c r="H82" i="11"/>
  <c r="H74" i="11"/>
  <c r="H69" i="11"/>
  <c r="H61" i="11"/>
  <c r="H53" i="11"/>
  <c r="H32" i="11"/>
  <c r="H24" i="11"/>
  <c r="H19" i="11"/>
  <c r="H11" i="11"/>
  <c r="H60" i="11"/>
  <c r="H10" i="11"/>
  <c r="H101" i="11"/>
  <c r="H93" i="11"/>
  <c r="H72" i="11"/>
  <c r="H64" i="11"/>
  <c r="H59" i="11"/>
  <c r="H51" i="11"/>
  <c r="H43" i="11"/>
  <c r="H22" i="11"/>
  <c r="H14" i="11"/>
  <c r="H9" i="11"/>
  <c r="H2" i="11"/>
  <c r="H100" i="11"/>
  <c r="H50" i="11"/>
  <c r="H8" i="11"/>
  <c r="H104" i="11"/>
  <c r="H99" i="11"/>
  <c r="H91" i="11"/>
  <c r="H83" i="11"/>
  <c r="H62" i="11"/>
  <c r="H54" i="11"/>
  <c r="H49" i="11"/>
  <c r="H41" i="11"/>
  <c r="H33" i="11"/>
  <c r="H12" i="11"/>
  <c r="J179" i="10"/>
  <c r="J149" i="10"/>
  <c r="J353" i="10"/>
  <c r="J333" i="10"/>
  <c r="J303" i="10"/>
  <c r="J293" i="10"/>
  <c r="J283" i="10"/>
  <c r="J273" i="10"/>
  <c r="J253" i="10"/>
  <c r="J243" i="10"/>
  <c r="J233" i="10"/>
  <c r="J143" i="10"/>
  <c r="J123" i="10"/>
  <c r="J103" i="10"/>
  <c r="J82" i="10"/>
  <c r="J203" i="10"/>
  <c r="J183" i="10"/>
  <c r="J351" i="10"/>
  <c r="J331" i="10"/>
  <c r="J311" i="10"/>
  <c r="J291" i="10"/>
  <c r="J271" i="10"/>
  <c r="J261" i="10"/>
  <c r="J251" i="10"/>
  <c r="J241" i="10"/>
  <c r="J231" i="10"/>
  <c r="J221" i="10"/>
  <c r="J211" i="10"/>
  <c r="J201" i="10"/>
  <c r="J191" i="10"/>
  <c r="J181" i="10"/>
  <c r="J171" i="10"/>
  <c r="J161" i="10"/>
  <c r="J141" i="10"/>
  <c r="J121" i="10"/>
  <c r="J101" i="10"/>
  <c r="J99" i="10"/>
  <c r="J223" i="10"/>
  <c r="J367" i="10"/>
  <c r="J247" i="10"/>
  <c r="J187" i="10"/>
  <c r="J157" i="10"/>
  <c r="J147" i="10"/>
  <c r="J107" i="10"/>
  <c r="M68" i="7"/>
  <c r="J366" i="10"/>
  <c r="I123" i="10"/>
  <c r="M67" i="7"/>
  <c r="I293" i="10"/>
  <c r="I103" i="10"/>
  <c r="K114" i="10" s="1"/>
  <c r="I243" i="10"/>
  <c r="I82" i="10"/>
  <c r="K94" i="10" s="1"/>
  <c r="I223" i="10"/>
  <c r="I203" i="10"/>
  <c r="J97" i="10"/>
  <c r="I183" i="10"/>
  <c r="I179" i="10"/>
  <c r="J365" i="10"/>
  <c r="I157" i="10"/>
  <c r="I353" i="10"/>
  <c r="I149" i="10"/>
  <c r="J122" i="10"/>
  <c r="J282" i="10"/>
  <c r="J182" i="10"/>
  <c r="I81" i="10"/>
  <c r="J81" i="10"/>
  <c r="J272" i="10"/>
  <c r="J172" i="10"/>
  <c r="U25" i="6"/>
  <c r="J362" i="10"/>
  <c r="J262" i="10"/>
  <c r="J162" i="10"/>
  <c r="I247" i="10"/>
  <c r="J352" i="10"/>
  <c r="J252" i="10"/>
  <c r="J152" i="10"/>
  <c r="U29" i="6"/>
  <c r="J329" i="10"/>
  <c r="J269" i="10"/>
  <c r="J342" i="10"/>
  <c r="J242" i="10"/>
  <c r="J142" i="10"/>
  <c r="I358" i="10"/>
  <c r="J358" i="10"/>
  <c r="I348" i="10"/>
  <c r="J348" i="10"/>
  <c r="I338" i="10"/>
  <c r="J338" i="10"/>
  <c r="I328" i="10"/>
  <c r="J328" i="10"/>
  <c r="I318" i="10"/>
  <c r="J318" i="10"/>
  <c r="I308" i="10"/>
  <c r="J308" i="10"/>
  <c r="I298" i="10"/>
  <c r="J298" i="10"/>
  <c r="I288" i="10"/>
  <c r="J288" i="10"/>
  <c r="I278" i="10"/>
  <c r="J278" i="10"/>
  <c r="I268" i="10"/>
  <c r="J268" i="10"/>
  <c r="I258" i="10"/>
  <c r="J258" i="10"/>
  <c r="I248" i="10"/>
  <c r="J248" i="10"/>
  <c r="I238" i="10"/>
  <c r="J238" i="10"/>
  <c r="I228" i="10"/>
  <c r="J228" i="10"/>
  <c r="I218" i="10"/>
  <c r="J218" i="10"/>
  <c r="I208" i="10"/>
  <c r="J208" i="10"/>
  <c r="I198" i="10"/>
  <c r="J198" i="10"/>
  <c r="I188" i="10"/>
  <c r="J188" i="10"/>
  <c r="I178" i="10"/>
  <c r="J178" i="10"/>
  <c r="I168" i="10"/>
  <c r="J168" i="10"/>
  <c r="I158" i="10"/>
  <c r="J158" i="10"/>
  <c r="I148" i="10"/>
  <c r="J148" i="10"/>
  <c r="I138" i="10"/>
  <c r="J138" i="10"/>
  <c r="I128" i="10"/>
  <c r="K137" i="10" s="1"/>
  <c r="J128" i="10"/>
  <c r="J332" i="10"/>
  <c r="J232" i="10"/>
  <c r="J132" i="10"/>
  <c r="J312" i="10"/>
  <c r="J212" i="10"/>
  <c r="J112" i="10"/>
  <c r="I347" i="10"/>
  <c r="J347" i="10"/>
  <c r="I327" i="10"/>
  <c r="J327" i="10"/>
  <c r="I307" i="10"/>
  <c r="J307" i="10"/>
  <c r="I287" i="10"/>
  <c r="J287" i="10"/>
  <c r="I267" i="10"/>
  <c r="J267" i="10"/>
  <c r="I257" i="10"/>
  <c r="J257" i="10"/>
  <c r="J322" i="10"/>
  <c r="J222" i="10"/>
  <c r="U28" i="6"/>
  <c r="J302" i="10"/>
  <c r="J202" i="10"/>
  <c r="J102" i="10"/>
  <c r="U22" i="6"/>
  <c r="T15" i="6"/>
  <c r="T19" i="6" s="1"/>
  <c r="I357" i="10"/>
  <c r="J357" i="10"/>
  <c r="I337" i="10"/>
  <c r="J337" i="10"/>
  <c r="I317" i="10"/>
  <c r="J317" i="10"/>
  <c r="I297" i="10"/>
  <c r="J297" i="10"/>
  <c r="I277" i="10"/>
  <c r="J277" i="10"/>
  <c r="I237" i="10"/>
  <c r="J237" i="10"/>
  <c r="J364" i="10"/>
  <c r="J292" i="10"/>
  <c r="J192" i="10"/>
  <c r="J92" i="10"/>
  <c r="I333" i="10"/>
  <c r="I283" i="10"/>
  <c r="I241" i="10"/>
  <c r="I191" i="10"/>
  <c r="I147" i="10"/>
  <c r="I101" i="10"/>
  <c r="J360" i="10"/>
  <c r="J350" i="10"/>
  <c r="J340" i="10"/>
  <c r="J330" i="10"/>
  <c r="J320" i="10"/>
  <c r="J310" i="10"/>
  <c r="J300" i="10"/>
  <c r="J290" i="10"/>
  <c r="J280" i="10"/>
  <c r="J270" i="10"/>
  <c r="J260" i="10"/>
  <c r="J250" i="10"/>
  <c r="J240" i="10"/>
  <c r="J230" i="10"/>
  <c r="J220" i="10"/>
  <c r="J210" i="10"/>
  <c r="J200" i="10"/>
  <c r="J190" i="10"/>
  <c r="J180" i="10"/>
  <c r="J170" i="10"/>
  <c r="J160" i="10"/>
  <c r="J150" i="10"/>
  <c r="J140" i="10"/>
  <c r="J130" i="10"/>
  <c r="J120" i="10"/>
  <c r="J110" i="10"/>
  <c r="J100" i="10"/>
  <c r="J90" i="10"/>
  <c r="I351" i="10"/>
  <c r="I291" i="10"/>
  <c r="I201" i="10"/>
  <c r="I331" i="10"/>
  <c r="I273" i="10"/>
  <c r="I233" i="10"/>
  <c r="I187" i="10"/>
  <c r="I143" i="10"/>
  <c r="I99" i="10"/>
  <c r="J359" i="10"/>
  <c r="J349" i="10"/>
  <c r="J339" i="10"/>
  <c r="J319" i="10"/>
  <c r="J309" i="10"/>
  <c r="J299" i="10"/>
  <c r="J289" i="10"/>
  <c r="J279" i="10"/>
  <c r="J259" i="10"/>
  <c r="J249" i="10"/>
  <c r="J239" i="10"/>
  <c r="J229" i="10"/>
  <c r="J219" i="10"/>
  <c r="J209" i="10"/>
  <c r="J199" i="10"/>
  <c r="J189" i="10"/>
  <c r="J169" i="10"/>
  <c r="J159" i="10"/>
  <c r="J139" i="10"/>
  <c r="J129" i="10"/>
  <c r="J119" i="10"/>
  <c r="J109" i="10"/>
  <c r="J89" i="10"/>
  <c r="I271" i="10"/>
  <c r="I231" i="10"/>
  <c r="I141" i="10"/>
  <c r="I97" i="10"/>
  <c r="K98" i="10" s="1"/>
  <c r="J118" i="10"/>
  <c r="J108" i="10"/>
  <c r="J98" i="10"/>
  <c r="J88" i="10"/>
  <c r="J227" i="10"/>
  <c r="J217" i="10"/>
  <c r="J207" i="10"/>
  <c r="J197" i="10"/>
  <c r="J177" i="10"/>
  <c r="J167" i="10"/>
  <c r="J137" i="10"/>
  <c r="J127" i="10"/>
  <c r="J117" i="10"/>
  <c r="J87" i="10"/>
  <c r="I221" i="10"/>
  <c r="J356" i="10"/>
  <c r="J346" i="10"/>
  <c r="J336" i="10"/>
  <c r="J326" i="10"/>
  <c r="J316" i="10"/>
  <c r="J306" i="10"/>
  <c r="J296" i="10"/>
  <c r="J286" i="10"/>
  <c r="J276" i="10"/>
  <c r="J266" i="10"/>
  <c r="J256" i="10"/>
  <c r="J246" i="10"/>
  <c r="J236" i="10"/>
  <c r="J226" i="10"/>
  <c r="J216" i="10"/>
  <c r="J206" i="10"/>
  <c r="J196" i="10"/>
  <c r="J186" i="10"/>
  <c r="J176" i="10"/>
  <c r="J166" i="10"/>
  <c r="J156" i="10"/>
  <c r="J146" i="10"/>
  <c r="J136" i="10"/>
  <c r="J126" i="10"/>
  <c r="J116" i="10"/>
  <c r="J106" i="10"/>
  <c r="J96" i="10"/>
  <c r="J86" i="10"/>
  <c r="N27" i="10"/>
  <c r="I311" i="10"/>
  <c r="I261" i="10"/>
  <c r="I211" i="10"/>
  <c r="I171" i="10"/>
  <c r="I121" i="10"/>
  <c r="J355" i="10"/>
  <c r="J345" i="10"/>
  <c r="J335" i="10"/>
  <c r="J325" i="10"/>
  <c r="J315" i="10"/>
  <c r="J305" i="10"/>
  <c r="J295" i="10"/>
  <c r="J285" i="10"/>
  <c r="J275" i="10"/>
  <c r="J265" i="10"/>
  <c r="J255" i="10"/>
  <c r="J245" i="10"/>
  <c r="J235" i="10"/>
  <c r="J225" i="10"/>
  <c r="J215" i="10"/>
  <c r="J205" i="10"/>
  <c r="J195" i="10"/>
  <c r="J185" i="10"/>
  <c r="J175" i="10"/>
  <c r="J165" i="10"/>
  <c r="J155" i="10"/>
  <c r="J145" i="10"/>
  <c r="J135" i="10"/>
  <c r="J125" i="10"/>
  <c r="J115" i="10"/>
  <c r="J105" i="10"/>
  <c r="J95" i="10"/>
  <c r="J85" i="10"/>
  <c r="I253" i="10"/>
  <c r="I161" i="10"/>
  <c r="J354" i="10"/>
  <c r="J344" i="10"/>
  <c r="J334" i="10"/>
  <c r="J324" i="10"/>
  <c r="J314" i="10"/>
  <c r="J304" i="10"/>
  <c r="J294" i="10"/>
  <c r="J284" i="10"/>
  <c r="J274" i="10"/>
  <c r="J264" i="10"/>
  <c r="J254" i="10"/>
  <c r="J244" i="10"/>
  <c r="J234" i="10"/>
  <c r="J224" i="10"/>
  <c r="J214" i="10"/>
  <c r="J204" i="10"/>
  <c r="J194" i="10"/>
  <c r="J184" i="10"/>
  <c r="J174" i="10"/>
  <c r="J164" i="10"/>
  <c r="J154" i="10"/>
  <c r="J144" i="10"/>
  <c r="J134" i="10"/>
  <c r="J124" i="10"/>
  <c r="J114" i="10"/>
  <c r="J104" i="10"/>
  <c r="J94" i="10"/>
  <c r="J84" i="10"/>
  <c r="I181" i="10"/>
  <c r="U24" i="6"/>
  <c r="I303" i="10"/>
  <c r="I251" i="10"/>
  <c r="J363" i="10"/>
  <c r="J343" i="10"/>
  <c r="J323" i="10"/>
  <c r="J313" i="10"/>
  <c r="J263" i="10"/>
  <c r="J213" i="10"/>
  <c r="J193" i="10"/>
  <c r="J173" i="10"/>
  <c r="J163" i="10"/>
  <c r="J153" i="10"/>
  <c r="J133" i="10"/>
  <c r="J113" i="10"/>
  <c r="J93" i="10"/>
  <c r="J83" i="10"/>
  <c r="J361" i="10"/>
  <c r="J341" i="10"/>
  <c r="J321" i="10"/>
  <c r="J301" i="10"/>
  <c r="J281" i="10"/>
  <c r="J151" i="10"/>
  <c r="J131" i="10"/>
  <c r="J111" i="10"/>
  <c r="J91" i="10"/>
  <c r="K44" i="10"/>
  <c r="K25" i="10"/>
  <c r="I365" i="10"/>
  <c r="I367" i="10"/>
  <c r="I364" i="10"/>
  <c r="K116" i="10"/>
  <c r="I366" i="10"/>
  <c r="K74" i="10"/>
  <c r="K53" i="10"/>
  <c r="K43" i="10"/>
  <c r="K33" i="10"/>
  <c r="K16" i="10"/>
  <c r="K17" i="10"/>
  <c r="K15" i="10"/>
  <c r="K24" i="10"/>
  <c r="K73" i="10"/>
  <c r="K23" i="10"/>
  <c r="K21" i="10"/>
  <c r="K120" i="10"/>
  <c r="K79" i="10"/>
  <c r="K69" i="10"/>
  <c r="K63" i="10"/>
  <c r="K64" i="10"/>
  <c r="K59" i="10"/>
  <c r="K49" i="10"/>
  <c r="K39" i="10"/>
  <c r="K29" i="10"/>
  <c r="K19" i="10"/>
  <c r="K54" i="10"/>
  <c r="K34" i="10"/>
  <c r="K67" i="10"/>
  <c r="K47" i="10"/>
  <c r="K37" i="10"/>
  <c r="K118" i="10"/>
  <c r="K77" i="10"/>
  <c r="K57" i="10"/>
  <c r="K27" i="10"/>
  <c r="K119" i="10"/>
  <c r="K68" i="10"/>
  <c r="K50" i="10"/>
  <c r="K117" i="10"/>
  <c r="K66" i="10"/>
  <c r="K32" i="10"/>
  <c r="K70" i="10"/>
  <c r="K52" i="10"/>
  <c r="K65" i="10"/>
  <c r="K45" i="10"/>
  <c r="K80" i="10"/>
  <c r="K30" i="10"/>
  <c r="K95" i="10"/>
  <c r="K75" i="10"/>
  <c r="K55" i="10"/>
  <c r="K35" i="10"/>
  <c r="K48" i="10"/>
  <c r="K14" i="10"/>
  <c r="K96" i="10"/>
  <c r="K62" i="10"/>
  <c r="K46" i="10"/>
  <c r="K38" i="10"/>
  <c r="K18" i="10"/>
  <c r="K78" i="10"/>
  <c r="K60" i="10"/>
  <c r="K28" i="10"/>
  <c r="K22" i="10"/>
  <c r="K76" i="10"/>
  <c r="K42" i="10"/>
  <c r="K26" i="10"/>
  <c r="T8" i="10"/>
  <c r="K36" i="10"/>
  <c r="K71" i="10"/>
  <c r="K61" i="10"/>
  <c r="K51" i="10"/>
  <c r="K41" i="10"/>
  <c r="K31" i="10"/>
  <c r="K58" i="10"/>
  <c r="K40" i="10"/>
  <c r="K20" i="10"/>
  <c r="K72" i="10"/>
  <c r="K56" i="10"/>
  <c r="L66" i="7"/>
  <c r="K66" i="7"/>
  <c r="E66" i="7"/>
  <c r="H66" i="7"/>
  <c r="A66" i="7"/>
  <c r="H77" i="6"/>
  <c r="G78" i="6"/>
  <c r="G13" i="6"/>
  <c r="H15" i="6"/>
  <c r="H14" i="6"/>
  <c r="E63" i="1"/>
  <c r="E64" i="1"/>
  <c r="B64" i="1"/>
  <c r="B63" i="1"/>
  <c r="D63" i="2"/>
  <c r="E63" i="2"/>
  <c r="D64" i="2"/>
  <c r="E64" i="2"/>
  <c r="B64" i="2"/>
  <c r="B63" i="2"/>
  <c r="L364" i="10"/>
  <c r="M364" i="10"/>
  <c r="B364" i="10"/>
  <c r="C66" i="3"/>
  <c r="K105" i="11" l="1"/>
  <c r="K370" i="10"/>
  <c r="K104" i="11"/>
  <c r="K325" i="10"/>
  <c r="K369" i="10"/>
  <c r="K6" i="11"/>
  <c r="K18" i="11"/>
  <c r="K56" i="11"/>
  <c r="K49" i="11"/>
  <c r="K2" i="11"/>
  <c r="K101" i="11"/>
  <c r="K74" i="11"/>
  <c r="K78" i="11"/>
  <c r="K75" i="11"/>
  <c r="K16" i="11"/>
  <c r="K73" i="11"/>
  <c r="K45" i="11"/>
  <c r="K57" i="11"/>
  <c r="K54" i="11"/>
  <c r="K10" i="11"/>
  <c r="K82" i="11"/>
  <c r="K88" i="11"/>
  <c r="K79" i="11"/>
  <c r="K62" i="11"/>
  <c r="K14" i="11"/>
  <c r="K60" i="11"/>
  <c r="K103" i="11"/>
  <c r="K97" i="11"/>
  <c r="K84" i="11"/>
  <c r="K71" i="11"/>
  <c r="K17" i="11"/>
  <c r="K96" i="11"/>
  <c r="K4" i="11"/>
  <c r="K9" i="11"/>
  <c r="K83" i="11"/>
  <c r="K22" i="11"/>
  <c r="K11" i="11"/>
  <c r="K3" i="11"/>
  <c r="K102" i="11"/>
  <c r="K89" i="11"/>
  <c r="K76" i="11"/>
  <c r="K85" i="11"/>
  <c r="K7" i="11"/>
  <c r="K29" i="11"/>
  <c r="K91" i="11"/>
  <c r="K43" i="11"/>
  <c r="K19" i="11"/>
  <c r="K31" i="11"/>
  <c r="K28" i="11"/>
  <c r="K94" i="11"/>
  <c r="K42" i="11"/>
  <c r="K95" i="11"/>
  <c r="K27" i="11"/>
  <c r="K34" i="11"/>
  <c r="K35" i="11"/>
  <c r="K99" i="11"/>
  <c r="K51" i="11"/>
  <c r="K24" i="11"/>
  <c r="K36" i="11"/>
  <c r="K38" i="11"/>
  <c r="K98" i="11"/>
  <c r="K66" i="11"/>
  <c r="K48" i="11"/>
  <c r="K77" i="11"/>
  <c r="K39" i="11"/>
  <c r="K59" i="11"/>
  <c r="K32" i="11"/>
  <c r="K13" i="11"/>
  <c r="K47" i="11"/>
  <c r="K20" i="11"/>
  <c r="K67" i="11"/>
  <c r="K63" i="11"/>
  <c r="K92" i="11"/>
  <c r="K44" i="11"/>
  <c r="K12" i="11"/>
  <c r="K8" i="11"/>
  <c r="K64" i="11"/>
  <c r="K53" i="11"/>
  <c r="K37" i="11"/>
  <c r="K52" i="11"/>
  <c r="K25" i="11"/>
  <c r="K81" i="11"/>
  <c r="K68" i="11"/>
  <c r="K15" i="11"/>
  <c r="K21" i="11"/>
  <c r="K33" i="11"/>
  <c r="K50" i="11"/>
  <c r="K72" i="11"/>
  <c r="K61" i="11"/>
  <c r="K87" i="11"/>
  <c r="K5" i="11"/>
  <c r="K80" i="11"/>
  <c r="K86" i="11"/>
  <c r="K30" i="11"/>
  <c r="K55" i="11"/>
  <c r="K26" i="11"/>
  <c r="K41" i="11"/>
  <c r="K100" i="11"/>
  <c r="K93" i="11"/>
  <c r="K69" i="11"/>
  <c r="K23" i="11"/>
  <c r="K70" i="11"/>
  <c r="K90" i="11"/>
  <c r="K58" i="11"/>
  <c r="K40" i="11"/>
  <c r="K65" i="11"/>
  <c r="K46" i="11"/>
  <c r="I2" i="11"/>
  <c r="I3" i="11" s="1"/>
  <c r="I4" i="11" s="1"/>
  <c r="I5" i="11" s="1"/>
  <c r="I6" i="11" s="1"/>
  <c r="I7" i="11" s="1"/>
  <c r="I8" i="11" s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I25" i="11" s="1"/>
  <c r="I26" i="11" s="1"/>
  <c r="I27" i="11" s="1"/>
  <c r="I28" i="11" s="1"/>
  <c r="I29" i="11" s="1"/>
  <c r="I30" i="11" s="1"/>
  <c r="I31" i="11" s="1"/>
  <c r="I32" i="11" s="1"/>
  <c r="I33" i="11" s="1"/>
  <c r="I34" i="11" s="1"/>
  <c r="I35" i="11" s="1"/>
  <c r="I36" i="11" s="1"/>
  <c r="I37" i="11" s="1"/>
  <c r="I38" i="11" s="1"/>
  <c r="I39" i="11" s="1"/>
  <c r="I40" i="11" s="1"/>
  <c r="I41" i="11" s="1"/>
  <c r="I42" i="11" s="1"/>
  <c r="I43" i="11" s="1"/>
  <c r="I44" i="11" s="1"/>
  <c r="I45" i="11" s="1"/>
  <c r="I46" i="11" s="1"/>
  <c r="I47" i="11" s="1"/>
  <c r="I48" i="11" s="1"/>
  <c r="N31" i="10"/>
  <c r="K352" i="10"/>
  <c r="K363" i="10"/>
  <c r="K347" i="10"/>
  <c r="K266" i="10"/>
  <c r="K296" i="10"/>
  <c r="K313" i="10"/>
  <c r="K165" i="10"/>
  <c r="K225" i="10"/>
  <c r="K281" i="10"/>
  <c r="K333" i="10"/>
  <c r="K112" i="10"/>
  <c r="K356" i="10"/>
  <c r="K249" i="10"/>
  <c r="N46" i="10"/>
  <c r="K134" i="10"/>
  <c r="K139" i="10"/>
  <c r="K131" i="10"/>
  <c r="N131" i="10" s="1"/>
  <c r="K318" i="10"/>
  <c r="K180" i="10"/>
  <c r="K330" i="10"/>
  <c r="K341" i="10"/>
  <c r="K332" i="10"/>
  <c r="K136" i="10"/>
  <c r="K346" i="10"/>
  <c r="K231" i="10"/>
  <c r="K331" i="10"/>
  <c r="K138" i="10"/>
  <c r="K339" i="10"/>
  <c r="K135" i="10"/>
  <c r="K140" i="10"/>
  <c r="K358" i="10"/>
  <c r="K230" i="10"/>
  <c r="K171" i="10"/>
  <c r="K170" i="10"/>
  <c r="N56" i="10"/>
  <c r="K324" i="10"/>
  <c r="K317" i="10"/>
  <c r="K328" i="10"/>
  <c r="K110" i="10"/>
  <c r="K248" i="10"/>
  <c r="K282" i="10"/>
  <c r="K269" i="10"/>
  <c r="K159" i="10"/>
  <c r="K353" i="10"/>
  <c r="K89" i="10"/>
  <c r="N89" i="10" s="1"/>
  <c r="K291" i="10"/>
  <c r="K215" i="10"/>
  <c r="K105" i="10"/>
  <c r="N118" i="10" s="1"/>
  <c r="K261" i="10"/>
  <c r="K301" i="10"/>
  <c r="K320" i="10"/>
  <c r="K293" i="10"/>
  <c r="K206" i="10"/>
  <c r="K259" i="10"/>
  <c r="K335" i="10"/>
  <c r="K244" i="10"/>
  <c r="K176" i="10"/>
  <c r="N60" i="10"/>
  <c r="N78" i="10"/>
  <c r="K175" i="10"/>
  <c r="K321" i="10"/>
  <c r="K113" i="10"/>
  <c r="K329" i="10"/>
  <c r="K115" i="10"/>
  <c r="K323" i="10"/>
  <c r="K227" i="10"/>
  <c r="K362" i="10"/>
  <c r="K240" i="10"/>
  <c r="N66" i="10"/>
  <c r="K201" i="10"/>
  <c r="K184" i="10"/>
  <c r="K203" i="10"/>
  <c r="K154" i="10"/>
  <c r="N72" i="10"/>
  <c r="K91" i="10"/>
  <c r="N91" i="10" s="1"/>
  <c r="K88" i="10"/>
  <c r="N88" i="10" s="1"/>
  <c r="K111" i="10"/>
  <c r="N111" i="10" s="1"/>
  <c r="N62" i="10"/>
  <c r="K221" i="10"/>
  <c r="K200" i="10"/>
  <c r="K223" i="10"/>
  <c r="K368" i="10"/>
  <c r="K256" i="10"/>
  <c r="K166" i="10"/>
  <c r="K275" i="10"/>
  <c r="K85" i="10"/>
  <c r="N98" i="10" s="1"/>
  <c r="K208" i="10"/>
  <c r="N58" i="10"/>
  <c r="N42" i="10"/>
  <c r="K355" i="10"/>
  <c r="K251" i="10"/>
  <c r="K250" i="10"/>
  <c r="K322" i="10"/>
  <c r="K273" i="10"/>
  <c r="K83" i="10"/>
  <c r="N96" i="10" s="1"/>
  <c r="K228" i="10"/>
  <c r="K265" i="10"/>
  <c r="K90" i="10"/>
  <c r="N90" i="10" s="1"/>
  <c r="N76" i="10"/>
  <c r="K361" i="10"/>
  <c r="K319" i="10"/>
  <c r="K204" i="10"/>
  <c r="K364" i="10"/>
  <c r="K220" i="10"/>
  <c r="K252" i="10"/>
  <c r="K271" i="10"/>
  <c r="K274" i="10"/>
  <c r="K312" i="10"/>
  <c r="N40" i="10"/>
  <c r="K279" i="10"/>
  <c r="N34" i="10"/>
  <c r="K226" i="10"/>
  <c r="K359" i="10"/>
  <c r="K92" i="10"/>
  <c r="N92" i="10" s="1"/>
  <c r="N80" i="10"/>
  <c r="K316" i="10"/>
  <c r="K338" i="10"/>
  <c r="K205" i="10"/>
  <c r="K348" i="10"/>
  <c r="K246" i="10"/>
  <c r="K268" i="10"/>
  <c r="K289" i="10"/>
  <c r="K257" i="10"/>
  <c r="K283" i="10"/>
  <c r="N51" i="10"/>
  <c r="K295" i="10"/>
  <c r="K146" i="10"/>
  <c r="K199" i="10"/>
  <c r="K308" i="10"/>
  <c r="K298" i="10"/>
  <c r="K214" i="10"/>
  <c r="K255" i="10"/>
  <c r="K147" i="10"/>
  <c r="K365" i="10"/>
  <c r="K153" i="10"/>
  <c r="K100" i="10"/>
  <c r="K245" i="10"/>
  <c r="K186" i="10"/>
  <c r="K157" i="10"/>
  <c r="K81" i="10"/>
  <c r="N81" i="10" s="1"/>
  <c r="K287" i="10"/>
  <c r="K86" i="10"/>
  <c r="N86" i="10" s="1"/>
  <c r="K247" i="10"/>
  <c r="K82" i="10"/>
  <c r="N82" i="10" s="1"/>
  <c r="K351" i="10"/>
  <c r="K292" i="10"/>
  <c r="K264" i="10"/>
  <c r="K162" i="10"/>
  <c r="K168" i="10"/>
  <c r="K125" i="10"/>
  <c r="K151" i="10"/>
  <c r="K276" i="10"/>
  <c r="K327" i="10"/>
  <c r="K178" i="10"/>
  <c r="K224" i="10"/>
  <c r="K280" i="10"/>
  <c r="K285" i="10"/>
  <c r="K152" i="10"/>
  <c r="K212" i="10"/>
  <c r="K193" i="10"/>
  <c r="K182" i="10"/>
  <c r="K232" i="10"/>
  <c r="K343" i="10"/>
  <c r="K277" i="10"/>
  <c r="K211" i="10"/>
  <c r="K334" i="10"/>
  <c r="K284" i="10"/>
  <c r="N30" i="10"/>
  <c r="K367" i="10"/>
  <c r="K156" i="10"/>
  <c r="K272" i="10"/>
  <c r="K303" i="10"/>
  <c r="N50" i="10"/>
  <c r="K310" i="10"/>
  <c r="K194" i="10"/>
  <c r="K198" i="10"/>
  <c r="K311" i="10"/>
  <c r="K314" i="10"/>
  <c r="K254" i="10"/>
  <c r="K238" i="10"/>
  <c r="K337" i="10"/>
  <c r="K143" i="10"/>
  <c r="K294" i="10"/>
  <c r="K286" i="10"/>
  <c r="K306" i="10"/>
  <c r="T23" i="6"/>
  <c r="K109" i="10"/>
  <c r="N109" i="10" s="1"/>
  <c r="K129" i="10"/>
  <c r="N129" i="10" s="1"/>
  <c r="K103" i="10"/>
  <c r="N116" i="10" s="1"/>
  <c r="K127" i="10"/>
  <c r="K187" i="10"/>
  <c r="K190" i="10"/>
  <c r="K302" i="10"/>
  <c r="K207" i="10"/>
  <c r="K345" i="10"/>
  <c r="K299" i="10"/>
  <c r="K202" i="10"/>
  <c r="K340" i="10"/>
  <c r="K342" i="10"/>
  <c r="K304" i="10"/>
  <c r="K258" i="10"/>
  <c r="K326" i="10"/>
  <c r="K336" i="10"/>
  <c r="K191" i="10"/>
  <c r="K102" i="10"/>
  <c r="K179" i="10"/>
  <c r="K297" i="10"/>
  <c r="K315" i="10"/>
  <c r="K169" i="10"/>
  <c r="K97" i="10"/>
  <c r="K150" i="10"/>
  <c r="N150" i="10" s="1"/>
  <c r="K210" i="10"/>
  <c r="K270" i="10"/>
  <c r="K350" i="10"/>
  <c r="K164" i="10"/>
  <c r="K173" i="10"/>
  <c r="K93" i="10"/>
  <c r="N93" i="10" s="1"/>
  <c r="K344" i="10"/>
  <c r="K148" i="10"/>
  <c r="K278" i="10"/>
  <c r="K84" i="10"/>
  <c r="N84" i="10" s="1"/>
  <c r="K242" i="10"/>
  <c r="K213" i="10"/>
  <c r="K233" i="10"/>
  <c r="K141" i="10"/>
  <c r="K145" i="10"/>
  <c r="K155" i="10"/>
  <c r="K307" i="10"/>
  <c r="K209" i="10"/>
  <c r="K122" i="10"/>
  <c r="K239" i="10"/>
  <c r="K195" i="10"/>
  <c r="K237" i="10"/>
  <c r="K121" i="10"/>
  <c r="K349" i="10"/>
  <c r="K149" i="10"/>
  <c r="K106" i="10"/>
  <c r="N119" i="10" s="1"/>
  <c r="K167" i="10"/>
  <c r="K185" i="10"/>
  <c r="K243" i="10"/>
  <c r="K160" i="10"/>
  <c r="K216" i="10"/>
  <c r="K360" i="10"/>
  <c r="K172" i="10"/>
  <c r="K174" i="10"/>
  <c r="K104" i="10"/>
  <c r="K354" i="10"/>
  <c r="K158" i="10"/>
  <c r="K288" i="10"/>
  <c r="K132" i="10"/>
  <c r="N132" i="10" s="1"/>
  <c r="K126" i="10"/>
  <c r="K196" i="10"/>
  <c r="K177" i="10"/>
  <c r="K197" i="10"/>
  <c r="K130" i="10"/>
  <c r="N130" i="10" s="1"/>
  <c r="K128" i="10"/>
  <c r="K262" i="10"/>
  <c r="K357" i="10"/>
  <c r="K241" i="10"/>
  <c r="K183" i="10"/>
  <c r="N36" i="10"/>
  <c r="K229" i="10"/>
  <c r="K189" i="10"/>
  <c r="K181" i="10"/>
  <c r="N52" i="10"/>
  <c r="K217" i="10"/>
  <c r="K219" i="10"/>
  <c r="K101" i="10"/>
  <c r="K87" i="10"/>
  <c r="N87" i="10" s="1"/>
  <c r="K263" i="10"/>
  <c r="K218" i="10"/>
  <c r="K290" i="10"/>
  <c r="K366" i="10"/>
  <c r="K222" i="10"/>
  <c r="K123" i="10"/>
  <c r="K144" i="10"/>
  <c r="N74" i="10"/>
  <c r="K253" i="10"/>
  <c r="K192" i="10"/>
  <c r="K133" i="10"/>
  <c r="K107" i="10"/>
  <c r="N107" i="10" s="1"/>
  <c r="K309" i="10"/>
  <c r="K305" i="10"/>
  <c r="K260" i="10"/>
  <c r="K161" i="10"/>
  <c r="K99" i="10"/>
  <c r="K163" i="10"/>
  <c r="K124" i="10"/>
  <c r="K142" i="10"/>
  <c r="M66" i="7"/>
  <c r="K234" i="10"/>
  <c r="N28" i="10"/>
  <c r="N55" i="10"/>
  <c r="N70" i="10"/>
  <c r="K267" i="10"/>
  <c r="K235" i="10"/>
  <c r="K108" i="10"/>
  <c r="N108" i="10" s="1"/>
  <c r="K300" i="10"/>
  <c r="K188" i="10"/>
  <c r="K236" i="10"/>
  <c r="N75" i="10"/>
  <c r="N29" i="10"/>
  <c r="N44" i="10"/>
  <c r="N39" i="10"/>
  <c r="N32" i="10"/>
  <c r="N57" i="10"/>
  <c r="N64" i="10"/>
  <c r="N73" i="10"/>
  <c r="N71" i="10"/>
  <c r="N65" i="10"/>
  <c r="N77" i="10"/>
  <c r="N37" i="10"/>
  <c r="N63" i="10"/>
  <c r="N35" i="10"/>
  <c r="N41" i="10"/>
  <c r="N49" i="10"/>
  <c r="N68" i="10"/>
  <c r="N43" i="10"/>
  <c r="N45" i="10"/>
  <c r="N53" i="10"/>
  <c r="N38" i="10"/>
  <c r="N47" i="10"/>
  <c r="N54" i="10"/>
  <c r="N69" i="10"/>
  <c r="N48" i="10"/>
  <c r="N33" i="10"/>
  <c r="N59" i="10"/>
  <c r="N61" i="10"/>
  <c r="N67" i="10"/>
  <c r="N79" i="10"/>
  <c r="T9" i="10"/>
  <c r="K3" i="7"/>
  <c r="L3" i="7"/>
  <c r="K4" i="7"/>
  <c r="L4" i="7"/>
  <c r="K5" i="7"/>
  <c r="L5" i="7"/>
  <c r="K6" i="7"/>
  <c r="L6" i="7"/>
  <c r="K7" i="7"/>
  <c r="L7" i="7"/>
  <c r="K8" i="7"/>
  <c r="L8" i="7"/>
  <c r="K9" i="7"/>
  <c r="L9" i="7"/>
  <c r="K10" i="7"/>
  <c r="L10" i="7"/>
  <c r="K11" i="7"/>
  <c r="L11" i="7"/>
  <c r="K12" i="7"/>
  <c r="L12" i="7"/>
  <c r="L13" i="7"/>
  <c r="M13" i="7" s="1"/>
  <c r="L14" i="7"/>
  <c r="M14" i="7" s="1"/>
  <c r="L15" i="7"/>
  <c r="M15" i="7" s="1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K51" i="7"/>
  <c r="L51" i="7"/>
  <c r="K52" i="7"/>
  <c r="L52" i="7"/>
  <c r="K53" i="7"/>
  <c r="L53" i="7"/>
  <c r="K54" i="7"/>
  <c r="L54" i="7"/>
  <c r="K55" i="7"/>
  <c r="L55" i="7"/>
  <c r="K56" i="7"/>
  <c r="L56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L2" i="7"/>
  <c r="M2" i="7" s="1"/>
  <c r="E64" i="7"/>
  <c r="E65" i="7"/>
  <c r="G65" i="7"/>
  <c r="G64" i="7"/>
  <c r="G63" i="7"/>
  <c r="H64" i="7"/>
  <c r="H65" i="7"/>
  <c r="H63" i="7"/>
  <c r="A64" i="7"/>
  <c r="A63" i="7"/>
  <c r="A65" i="7"/>
  <c r="G77" i="6"/>
  <c r="E63" i="7"/>
  <c r="B3" i="7"/>
  <c r="D62" i="2"/>
  <c r="E62" i="2"/>
  <c r="E62" i="1"/>
  <c r="M363" i="10"/>
  <c r="P363" i="10" s="1"/>
  <c r="L363" i="10"/>
  <c r="B363" i="10"/>
  <c r="C64" i="3"/>
  <c r="C65" i="3"/>
  <c r="N370" i="10" l="1"/>
  <c r="N328" i="10"/>
  <c r="N325" i="10"/>
  <c r="N338" i="10"/>
  <c r="N368" i="10"/>
  <c r="N369" i="10"/>
  <c r="I49" i="11"/>
  <c r="I50" i="11" s="1"/>
  <c r="I51" i="11" s="1"/>
  <c r="I52" i="11" s="1"/>
  <c r="I53" i="11" s="1"/>
  <c r="I54" i="11" s="1"/>
  <c r="I55" i="11" s="1"/>
  <c r="I56" i="11" s="1"/>
  <c r="I57" i="11" s="1"/>
  <c r="I58" i="11" s="1"/>
  <c r="I59" i="11" s="1"/>
  <c r="I60" i="11" s="1"/>
  <c r="I61" i="11" s="1"/>
  <c r="I62" i="11" s="1"/>
  <c r="I63" i="11" s="1"/>
  <c r="I64" i="11" s="1"/>
  <c r="I65" i="11" s="1"/>
  <c r="I66" i="11" s="1"/>
  <c r="I67" i="11" s="1"/>
  <c r="I68" i="11" s="1"/>
  <c r="I69" i="11" s="1"/>
  <c r="I70" i="11" s="1"/>
  <c r="I71" i="11" s="1"/>
  <c r="I72" i="11" s="1"/>
  <c r="I73" i="11" s="1"/>
  <c r="I74" i="11" s="1"/>
  <c r="I75" i="11" s="1"/>
  <c r="I76" i="11" s="1"/>
  <c r="I77" i="11" s="1"/>
  <c r="I78" i="11" s="1"/>
  <c r="I79" i="11" s="1"/>
  <c r="I80" i="11" s="1"/>
  <c r="I81" i="11" s="1"/>
  <c r="I82" i="11" s="1"/>
  <c r="I83" i="11" s="1"/>
  <c r="I84" i="11" s="1"/>
  <c r="I85" i="11" s="1"/>
  <c r="I86" i="11" s="1"/>
  <c r="I87" i="11" s="1"/>
  <c r="I88" i="11" s="1"/>
  <c r="I89" i="11" s="1"/>
  <c r="I90" i="11" s="1"/>
  <c r="I91" i="11" s="1"/>
  <c r="I92" i="11" s="1"/>
  <c r="I93" i="11" s="1"/>
  <c r="I94" i="11" s="1"/>
  <c r="I95" i="11" s="1"/>
  <c r="I96" i="11" s="1"/>
  <c r="I97" i="11" s="1"/>
  <c r="I98" i="11" s="1"/>
  <c r="I99" i="11" s="1"/>
  <c r="I100" i="11" s="1"/>
  <c r="I101" i="11" s="1"/>
  <c r="N352" i="10"/>
  <c r="N354" i="10"/>
  <c r="N112" i="10"/>
  <c r="N140" i="10"/>
  <c r="N344" i="10"/>
  <c r="N360" i="10"/>
  <c r="N251" i="10"/>
  <c r="N282" i="10"/>
  <c r="N125" i="10"/>
  <c r="N124" i="10"/>
  <c r="N144" i="10"/>
  <c r="N363" i="10"/>
  <c r="N269" i="10"/>
  <c r="N146" i="10"/>
  <c r="N263" i="10"/>
  <c r="N317" i="10"/>
  <c r="N309" i="10"/>
  <c r="N291" i="10"/>
  <c r="N279" i="10"/>
  <c r="N330" i="10"/>
  <c r="N284" i="10"/>
  <c r="N365" i="10"/>
  <c r="N326" i="10"/>
  <c r="N188" i="10"/>
  <c r="N178" i="10"/>
  <c r="N257" i="10"/>
  <c r="N151" i="10"/>
  <c r="N135" i="10"/>
  <c r="N347" i="10"/>
  <c r="N287" i="10"/>
  <c r="N281" i="10"/>
  <c r="N320" i="10"/>
  <c r="N260" i="10"/>
  <c r="N346" i="10"/>
  <c r="N343" i="10"/>
  <c r="N364" i="10"/>
  <c r="N286" i="10"/>
  <c r="N272" i="10"/>
  <c r="N332" i="10"/>
  <c r="N184" i="10"/>
  <c r="N333" i="10"/>
  <c r="N183" i="10"/>
  <c r="N156" i="10"/>
  <c r="N142" i="10"/>
  <c r="N212" i="10"/>
  <c r="N261" i="10"/>
  <c r="N327" i="10"/>
  <c r="N159" i="10"/>
  <c r="N274" i="10"/>
  <c r="N149" i="10"/>
  <c r="N240" i="10"/>
  <c r="N331" i="10"/>
  <c r="N345" i="10"/>
  <c r="N153" i="10"/>
  <c r="N335" i="10"/>
  <c r="N244" i="10"/>
  <c r="N256" i="10"/>
  <c r="N167" i="10"/>
  <c r="N259" i="10"/>
  <c r="N83" i="10"/>
  <c r="N179" i="10"/>
  <c r="N102" i="10"/>
  <c r="N134" i="10"/>
  <c r="N252" i="10"/>
  <c r="N265" i="10"/>
  <c r="M50" i="7"/>
  <c r="N268" i="10"/>
  <c r="N228" i="10"/>
  <c r="N148" i="10"/>
  <c r="N193" i="10"/>
  <c r="N152" i="10"/>
  <c r="N334" i="10"/>
  <c r="N233" i="10"/>
  <c r="N220" i="10"/>
  <c r="M65" i="7"/>
  <c r="M60" i="7"/>
  <c r="M55" i="7"/>
  <c r="M45" i="7"/>
  <c r="M40" i="7"/>
  <c r="M35" i="7"/>
  <c r="M30" i="7"/>
  <c r="M25" i="7"/>
  <c r="M20" i="7"/>
  <c r="N318" i="10"/>
  <c r="N226" i="10"/>
  <c r="N336" i="10"/>
  <c r="N302" i="10"/>
  <c r="N221" i="10"/>
  <c r="N293" i="10"/>
  <c r="N208" i="10"/>
  <c r="N147" i="10"/>
  <c r="N329" i="10"/>
  <c r="N171" i="10"/>
  <c r="N361" i="10"/>
  <c r="N219" i="10"/>
  <c r="N314" i="10"/>
  <c r="N356" i="10"/>
  <c r="N367" i="10"/>
  <c r="N227" i="10"/>
  <c r="N105" i="10"/>
  <c r="N197" i="10"/>
  <c r="N172" i="10"/>
  <c r="N191" i="10"/>
  <c r="N95" i="10"/>
  <c r="N157" i="10"/>
  <c r="N166" i="10"/>
  <c r="N341" i="10"/>
  <c r="N366" i="10"/>
  <c r="N237" i="10"/>
  <c r="N290" i="10"/>
  <c r="N216" i="10"/>
  <c r="N143" i="10"/>
  <c r="N285" i="10"/>
  <c r="N264" i="10"/>
  <c r="N245" i="10"/>
  <c r="N321" i="10"/>
  <c r="N359" i="10"/>
  <c r="N236" i="10"/>
  <c r="N316" i="10"/>
  <c r="N126" i="10"/>
  <c r="N173" i="10"/>
  <c r="N224" i="10"/>
  <c r="N280" i="10"/>
  <c r="N113" i="10"/>
  <c r="N234" i="10"/>
  <c r="N270" i="10"/>
  <c r="N271" i="10"/>
  <c r="N241" i="10"/>
  <c r="N165" i="10"/>
  <c r="N176" i="10"/>
  <c r="N253" i="10"/>
  <c r="N101" i="10"/>
  <c r="N301" i="10"/>
  <c r="N100" i="10"/>
  <c r="N248" i="10"/>
  <c r="N275" i="10"/>
  <c r="N295" i="10"/>
  <c r="N128" i="10"/>
  <c r="N348" i="10"/>
  <c r="N351" i="10"/>
  <c r="N123" i="10"/>
  <c r="N324" i="10"/>
  <c r="N205" i="10"/>
  <c r="N283" i="10"/>
  <c r="N213" i="10"/>
  <c r="N214" i="10"/>
  <c r="N175" i="10"/>
  <c r="N277" i="10"/>
  <c r="N195" i="10"/>
  <c r="N85" i="10"/>
  <c r="N200" i="10"/>
  <c r="N104" i="10"/>
  <c r="N222" i="10"/>
  <c r="N174" i="10"/>
  <c r="N362" i="10"/>
  <c r="N246" i="10"/>
  <c r="N204" i="10"/>
  <c r="N189" i="10"/>
  <c r="N289" i="10"/>
  <c r="N350" i="10"/>
  <c r="N238" i="10"/>
  <c r="N218" i="10"/>
  <c r="N115" i="10"/>
  <c r="N303" i="10"/>
  <c r="N296" i="10"/>
  <c r="N122" i="10"/>
  <c r="N311" i="10"/>
  <c r="N267" i="10"/>
  <c r="N319" i="10"/>
  <c r="N278" i="10"/>
  <c r="N103" i="10"/>
  <c r="N169" i="10"/>
  <c r="N355" i="10"/>
  <c r="N198" i="10"/>
  <c r="N258" i="10"/>
  <c r="N217" i="10"/>
  <c r="N307" i="10"/>
  <c r="N297" i="10"/>
  <c r="N207" i="10"/>
  <c r="N182" i="10"/>
  <c r="N225" i="10"/>
  <c r="N231" i="10"/>
  <c r="N292" i="10"/>
  <c r="N137" i="10"/>
  <c r="N181" i="10"/>
  <c r="N186" i="10"/>
  <c r="N312" i="10"/>
  <c r="N358" i="10"/>
  <c r="N255" i="10"/>
  <c r="N210" i="10"/>
  <c r="N94" i="10"/>
  <c r="N339" i="10"/>
  <c r="N239" i="10"/>
  <c r="N337" i="10"/>
  <c r="N160" i="10"/>
  <c r="N322" i="10"/>
  <c r="N138" i="10"/>
  <c r="N194" i="10"/>
  <c r="N300" i="10"/>
  <c r="N117" i="10"/>
  <c r="N120" i="10"/>
  <c r="N308" i="10"/>
  <c r="N304" i="10"/>
  <c r="N99" i="10"/>
  <c r="N209" i="10"/>
  <c r="N155" i="10"/>
  <c r="N315" i="10"/>
  <c r="N340" i="10"/>
  <c r="N206" i="10"/>
  <c r="N243" i="10"/>
  <c r="N349" i="10"/>
  <c r="N145" i="10"/>
  <c r="N202" i="10"/>
  <c r="N180" i="10"/>
  <c r="N298" i="10"/>
  <c r="M10" i="7"/>
  <c r="M5" i="7"/>
  <c r="N288" i="10"/>
  <c r="N249" i="10"/>
  <c r="N273" i="10"/>
  <c r="N235" i="10"/>
  <c r="N230" i="10"/>
  <c r="N141" i="10"/>
  <c r="N164" i="10"/>
  <c r="N158" i="10"/>
  <c r="N305" i="10"/>
  <c r="N163" i="10"/>
  <c r="N262" i="10"/>
  <c r="N170" i="10"/>
  <c r="N161" i="10"/>
  <c r="N199" i="10"/>
  <c r="N242" i="10"/>
  <c r="N139" i="10"/>
  <c r="N133" i="10"/>
  <c r="M61" i="7"/>
  <c r="M56" i="7"/>
  <c r="M51" i="7"/>
  <c r="M46" i="7"/>
  <c r="M41" i="7"/>
  <c r="M36" i="7"/>
  <c r="M26" i="7"/>
  <c r="M21" i="7"/>
  <c r="M16" i="7"/>
  <c r="N192" i="10"/>
  <c r="N154" i="10"/>
  <c r="M31" i="7"/>
  <c r="M9" i="7"/>
  <c r="M4" i="7"/>
  <c r="N306" i="10"/>
  <c r="N232" i="10"/>
  <c r="N357" i="10"/>
  <c r="N162" i="10"/>
  <c r="M3" i="7"/>
  <c r="N342" i="10"/>
  <c r="N294" i="10"/>
  <c r="N196" i="10"/>
  <c r="N223" i="10"/>
  <c r="N215" i="10"/>
  <c r="N168" i="10"/>
  <c r="N266" i="10"/>
  <c r="N127" i="10"/>
  <c r="N353" i="10"/>
  <c r="N276" i="10"/>
  <c r="M8" i="7"/>
  <c r="M59" i="7"/>
  <c r="M49" i="7"/>
  <c r="M39" i="7"/>
  <c r="M29" i="7"/>
  <c r="M19" i="7"/>
  <c r="M12" i="7"/>
  <c r="N299" i="10"/>
  <c r="N250" i="10"/>
  <c r="N247" i="10"/>
  <c r="N136" i="10"/>
  <c r="N185" i="10"/>
  <c r="N190" i="10"/>
  <c r="N203" i="10"/>
  <c r="M64" i="7"/>
  <c r="M54" i="7"/>
  <c r="M44" i="7"/>
  <c r="M34" i="7"/>
  <c r="M24" i="7"/>
  <c r="M7" i="7"/>
  <c r="M63" i="7"/>
  <c r="M58" i="7"/>
  <c r="M53" i="7"/>
  <c r="M48" i="7"/>
  <c r="M43" i="7"/>
  <c r="M38" i="7"/>
  <c r="M33" i="7"/>
  <c r="M28" i="7"/>
  <c r="M23" i="7"/>
  <c r="M18" i="7"/>
  <c r="M11" i="7"/>
  <c r="M6" i="7"/>
  <c r="N121" i="10"/>
  <c r="N114" i="10"/>
  <c r="N201" i="10"/>
  <c r="N229" i="10"/>
  <c r="N177" i="10"/>
  <c r="N97" i="10"/>
  <c r="N310" i="10"/>
  <c r="N211" i="10"/>
  <c r="M62" i="7"/>
  <c r="M57" i="7"/>
  <c r="M52" i="7"/>
  <c r="M47" i="7"/>
  <c r="M42" i="7"/>
  <c r="M37" i="7"/>
  <c r="M32" i="7"/>
  <c r="M27" i="7"/>
  <c r="M22" i="7"/>
  <c r="M17" i="7"/>
  <c r="N254" i="10"/>
  <c r="N313" i="10"/>
  <c r="N106" i="10"/>
  <c r="N187" i="10"/>
  <c r="T27" i="6"/>
  <c r="N110" i="10"/>
  <c r="N323" i="10"/>
  <c r="T10" i="10"/>
  <c r="H76" i="6"/>
  <c r="H75" i="6"/>
  <c r="G75" i="6"/>
  <c r="G76" i="6"/>
  <c r="H74" i="6"/>
  <c r="B75" i="6"/>
  <c r="C53" i="3"/>
  <c r="C54" i="3"/>
  <c r="C55" i="3"/>
  <c r="C56" i="3"/>
  <c r="C57" i="3"/>
  <c r="C58" i="3"/>
  <c r="C59" i="3"/>
  <c r="C60" i="3"/>
  <c r="C61" i="3"/>
  <c r="C62" i="3"/>
  <c r="C63" i="3"/>
  <c r="D61" i="2"/>
  <c r="H62" i="7"/>
  <c r="H61" i="7"/>
  <c r="G61" i="7"/>
  <c r="G62" i="7"/>
  <c r="G60" i="7"/>
  <c r="E61" i="7"/>
  <c r="E62" i="7"/>
  <c r="B61" i="7"/>
  <c r="A61" i="7" s="1"/>
  <c r="B62" i="7"/>
  <c r="A62" i="7" s="1"/>
  <c r="B72" i="6"/>
  <c r="B73" i="6"/>
  <c r="B74" i="6"/>
  <c r="H73" i="6"/>
  <c r="G73" i="6"/>
  <c r="G72" i="6"/>
  <c r="I102" i="11" l="1"/>
  <c r="T11" i="10"/>
  <c r="G74" i="6"/>
  <c r="M362" i="10"/>
  <c r="P362" i="10" s="1"/>
  <c r="L362" i="10"/>
  <c r="B362" i="10"/>
  <c r="M361" i="10"/>
  <c r="P361" i="10" s="1"/>
  <c r="L361" i="10"/>
  <c r="B361" i="10"/>
  <c r="M360" i="10"/>
  <c r="P360" i="10" s="1"/>
  <c r="L360" i="10"/>
  <c r="B360" i="10"/>
  <c r="M359" i="10"/>
  <c r="P359" i="10" s="1"/>
  <c r="L359" i="10"/>
  <c r="B359" i="10"/>
  <c r="M358" i="10"/>
  <c r="O358" i="10" s="1"/>
  <c r="L358" i="10"/>
  <c r="B358" i="10"/>
  <c r="M357" i="10"/>
  <c r="P357" i="10" s="1"/>
  <c r="L357" i="10"/>
  <c r="B357" i="10"/>
  <c r="M356" i="10"/>
  <c r="O356" i="10" s="1"/>
  <c r="L356" i="10"/>
  <c r="B356" i="10"/>
  <c r="M355" i="10"/>
  <c r="P355" i="10" s="1"/>
  <c r="L355" i="10"/>
  <c r="B355" i="10"/>
  <c r="M354" i="10"/>
  <c r="O354" i="10" s="1"/>
  <c r="L354" i="10"/>
  <c r="B354" i="10"/>
  <c r="M353" i="10"/>
  <c r="P353" i="10" s="1"/>
  <c r="L353" i="10"/>
  <c r="B353" i="10"/>
  <c r="M352" i="10"/>
  <c r="P352" i="10" s="1"/>
  <c r="L352" i="10"/>
  <c r="B352" i="10"/>
  <c r="M351" i="10"/>
  <c r="O351" i="10" s="1"/>
  <c r="L351" i="10"/>
  <c r="B351" i="10"/>
  <c r="M350" i="10"/>
  <c r="P350" i="10" s="1"/>
  <c r="L350" i="10"/>
  <c r="B350" i="10"/>
  <c r="M349" i="10"/>
  <c r="P349" i="10" s="1"/>
  <c r="L349" i="10"/>
  <c r="B349" i="10"/>
  <c r="M348" i="10"/>
  <c r="P348" i="10" s="1"/>
  <c r="L348" i="10"/>
  <c r="B348" i="10"/>
  <c r="M347" i="10"/>
  <c r="O347" i="10" s="1"/>
  <c r="L347" i="10"/>
  <c r="B347" i="10"/>
  <c r="M346" i="10"/>
  <c r="O346" i="10" s="1"/>
  <c r="L346" i="10"/>
  <c r="B346" i="10"/>
  <c r="M345" i="10"/>
  <c r="P345" i="10" s="1"/>
  <c r="L345" i="10"/>
  <c r="B345" i="10"/>
  <c r="M344" i="10"/>
  <c r="P344" i="10" s="1"/>
  <c r="L344" i="10"/>
  <c r="B344" i="10"/>
  <c r="M343" i="10"/>
  <c r="P343" i="10" s="1"/>
  <c r="L343" i="10"/>
  <c r="B343" i="10"/>
  <c r="M342" i="10"/>
  <c r="O342" i="10" s="1"/>
  <c r="L342" i="10"/>
  <c r="B342" i="10"/>
  <c r="M341" i="10"/>
  <c r="O341" i="10" s="1"/>
  <c r="L341" i="10"/>
  <c r="B341" i="10"/>
  <c r="M340" i="10"/>
  <c r="P340" i="10" s="1"/>
  <c r="L340" i="10"/>
  <c r="B340" i="10"/>
  <c r="M339" i="10"/>
  <c r="P339" i="10" s="1"/>
  <c r="L339" i="10"/>
  <c r="B339" i="10"/>
  <c r="M338" i="10"/>
  <c r="P338" i="10" s="1"/>
  <c r="L338" i="10"/>
  <c r="B338" i="10"/>
  <c r="M337" i="10"/>
  <c r="O337" i="10" s="1"/>
  <c r="L337" i="10"/>
  <c r="B337" i="10"/>
  <c r="M336" i="10"/>
  <c r="O336" i="10" s="1"/>
  <c r="L336" i="10"/>
  <c r="B336" i="10"/>
  <c r="M335" i="10"/>
  <c r="P335" i="10" s="1"/>
  <c r="L335" i="10"/>
  <c r="B335" i="10"/>
  <c r="M334" i="10"/>
  <c r="P334" i="10" s="1"/>
  <c r="L334" i="10"/>
  <c r="B334" i="10"/>
  <c r="M333" i="10"/>
  <c r="P333" i="10" s="1"/>
  <c r="L333" i="10"/>
  <c r="B333" i="10"/>
  <c r="M332" i="10"/>
  <c r="P332" i="10" s="1"/>
  <c r="L332" i="10"/>
  <c r="B332" i="10"/>
  <c r="M331" i="10"/>
  <c r="P331" i="10" s="1"/>
  <c r="L331" i="10"/>
  <c r="B331" i="10"/>
  <c r="M330" i="10"/>
  <c r="P330" i="10" s="1"/>
  <c r="L330" i="10"/>
  <c r="B330" i="10"/>
  <c r="M329" i="10"/>
  <c r="P329" i="10" s="1"/>
  <c r="L329" i="10"/>
  <c r="B329" i="10"/>
  <c r="M328" i="10"/>
  <c r="P328" i="10" s="1"/>
  <c r="L328" i="10"/>
  <c r="B328" i="10"/>
  <c r="M327" i="10"/>
  <c r="P327" i="10" s="1"/>
  <c r="L327" i="10"/>
  <c r="B327" i="10"/>
  <c r="M326" i="10"/>
  <c r="P326" i="10" s="1"/>
  <c r="L326" i="10"/>
  <c r="B326" i="10"/>
  <c r="M325" i="10"/>
  <c r="P325" i="10" s="1"/>
  <c r="L325" i="10"/>
  <c r="B325" i="10"/>
  <c r="M324" i="10"/>
  <c r="P324" i="10" s="1"/>
  <c r="L324" i="10"/>
  <c r="B324" i="10"/>
  <c r="M323" i="10"/>
  <c r="P323" i="10" s="1"/>
  <c r="L323" i="10"/>
  <c r="B323" i="10"/>
  <c r="M322" i="10"/>
  <c r="P322" i="10" s="1"/>
  <c r="L322" i="10"/>
  <c r="B322" i="10"/>
  <c r="M321" i="10"/>
  <c r="P321" i="10" s="1"/>
  <c r="L321" i="10"/>
  <c r="B321" i="10"/>
  <c r="M320" i="10"/>
  <c r="P320" i="10" s="1"/>
  <c r="L320" i="10"/>
  <c r="B320" i="10"/>
  <c r="M319" i="10"/>
  <c r="P319" i="10" s="1"/>
  <c r="L319" i="10"/>
  <c r="B319" i="10"/>
  <c r="M318" i="10"/>
  <c r="P318" i="10" s="1"/>
  <c r="L318" i="10"/>
  <c r="B318" i="10"/>
  <c r="M317" i="10"/>
  <c r="P317" i="10" s="1"/>
  <c r="L317" i="10"/>
  <c r="B317" i="10"/>
  <c r="M316" i="10"/>
  <c r="P316" i="10" s="1"/>
  <c r="L316" i="10"/>
  <c r="B316" i="10"/>
  <c r="M315" i="10"/>
  <c r="P315" i="10" s="1"/>
  <c r="L315" i="10"/>
  <c r="B315" i="10"/>
  <c r="M314" i="10"/>
  <c r="P314" i="10" s="1"/>
  <c r="L314" i="10"/>
  <c r="B314" i="10"/>
  <c r="M313" i="10"/>
  <c r="P313" i="10" s="1"/>
  <c r="L313" i="10"/>
  <c r="B313" i="10"/>
  <c r="M312" i="10"/>
  <c r="P312" i="10" s="1"/>
  <c r="L312" i="10"/>
  <c r="B312" i="10"/>
  <c r="M311" i="10"/>
  <c r="P311" i="10" s="1"/>
  <c r="L311" i="10"/>
  <c r="B311" i="10"/>
  <c r="M310" i="10"/>
  <c r="P310" i="10" s="1"/>
  <c r="L310" i="10"/>
  <c r="B310" i="10"/>
  <c r="M309" i="10"/>
  <c r="P309" i="10" s="1"/>
  <c r="L309" i="10"/>
  <c r="B309" i="10"/>
  <c r="M308" i="10"/>
  <c r="P308" i="10" s="1"/>
  <c r="L308" i="10"/>
  <c r="B308" i="10"/>
  <c r="M307" i="10"/>
  <c r="P307" i="10" s="1"/>
  <c r="L307" i="10"/>
  <c r="B307" i="10"/>
  <c r="M306" i="10"/>
  <c r="P306" i="10" s="1"/>
  <c r="L306" i="10"/>
  <c r="B306" i="10"/>
  <c r="M305" i="10"/>
  <c r="P305" i="10" s="1"/>
  <c r="L305" i="10"/>
  <c r="B305" i="10"/>
  <c r="M304" i="10"/>
  <c r="P304" i="10" s="1"/>
  <c r="L304" i="10"/>
  <c r="B304" i="10"/>
  <c r="M303" i="10"/>
  <c r="O303" i="10" s="1"/>
  <c r="L303" i="10"/>
  <c r="B303" i="10"/>
  <c r="M302" i="10"/>
  <c r="P302" i="10" s="1"/>
  <c r="L302" i="10"/>
  <c r="B302" i="10"/>
  <c r="M301" i="10"/>
  <c r="P301" i="10" s="1"/>
  <c r="L301" i="10"/>
  <c r="B301" i="10"/>
  <c r="M300" i="10"/>
  <c r="P300" i="10" s="1"/>
  <c r="L300" i="10"/>
  <c r="B300" i="10"/>
  <c r="M299" i="10"/>
  <c r="P299" i="10" s="1"/>
  <c r="L299" i="10"/>
  <c r="B299" i="10"/>
  <c r="M298" i="10"/>
  <c r="P298" i="10" s="1"/>
  <c r="L298" i="10"/>
  <c r="B298" i="10"/>
  <c r="M297" i="10"/>
  <c r="P297" i="10" s="1"/>
  <c r="L297" i="10"/>
  <c r="B297" i="10"/>
  <c r="M296" i="10"/>
  <c r="P296" i="10" s="1"/>
  <c r="L296" i="10"/>
  <c r="B296" i="10"/>
  <c r="M295" i="10"/>
  <c r="P295" i="10" s="1"/>
  <c r="L295" i="10"/>
  <c r="B295" i="10"/>
  <c r="M294" i="10"/>
  <c r="P294" i="10" s="1"/>
  <c r="L294" i="10"/>
  <c r="B294" i="10"/>
  <c r="M293" i="10"/>
  <c r="P293" i="10" s="1"/>
  <c r="L293" i="10"/>
  <c r="B293" i="10"/>
  <c r="M292" i="10"/>
  <c r="P292" i="10" s="1"/>
  <c r="L292" i="10"/>
  <c r="B292" i="10"/>
  <c r="M291" i="10"/>
  <c r="P291" i="10" s="1"/>
  <c r="L291" i="10"/>
  <c r="B291" i="10"/>
  <c r="M290" i="10"/>
  <c r="P290" i="10" s="1"/>
  <c r="L290" i="10"/>
  <c r="B290" i="10"/>
  <c r="M289" i="10"/>
  <c r="P289" i="10" s="1"/>
  <c r="L289" i="10"/>
  <c r="B289" i="10"/>
  <c r="M288" i="10"/>
  <c r="P288" i="10" s="1"/>
  <c r="L288" i="10"/>
  <c r="B288" i="10"/>
  <c r="M287" i="10"/>
  <c r="P287" i="10" s="1"/>
  <c r="L287" i="10"/>
  <c r="B287" i="10"/>
  <c r="M286" i="10"/>
  <c r="P286" i="10" s="1"/>
  <c r="L286" i="10"/>
  <c r="B286" i="10"/>
  <c r="M285" i="10"/>
  <c r="P285" i="10" s="1"/>
  <c r="L285" i="10"/>
  <c r="B285" i="10"/>
  <c r="M284" i="10"/>
  <c r="P284" i="10" s="1"/>
  <c r="L284" i="10"/>
  <c r="B284" i="10"/>
  <c r="M283" i="10"/>
  <c r="P283" i="10" s="1"/>
  <c r="L283" i="10"/>
  <c r="B283" i="10"/>
  <c r="M282" i="10"/>
  <c r="P282" i="10" s="1"/>
  <c r="L282" i="10"/>
  <c r="B282" i="10"/>
  <c r="M281" i="10"/>
  <c r="P281" i="10" s="1"/>
  <c r="L281" i="10"/>
  <c r="B281" i="10"/>
  <c r="M280" i="10"/>
  <c r="P280" i="10" s="1"/>
  <c r="L280" i="10"/>
  <c r="B280" i="10"/>
  <c r="M279" i="10"/>
  <c r="P279" i="10" s="1"/>
  <c r="L279" i="10"/>
  <c r="B279" i="10"/>
  <c r="M278" i="10"/>
  <c r="P278" i="10" s="1"/>
  <c r="L278" i="10"/>
  <c r="B278" i="10"/>
  <c r="M277" i="10"/>
  <c r="P277" i="10" s="1"/>
  <c r="L277" i="10"/>
  <c r="B277" i="10"/>
  <c r="M276" i="10"/>
  <c r="P276" i="10" s="1"/>
  <c r="L276" i="10"/>
  <c r="B276" i="10"/>
  <c r="M275" i="10"/>
  <c r="P275" i="10" s="1"/>
  <c r="L275" i="10"/>
  <c r="B275" i="10"/>
  <c r="M274" i="10"/>
  <c r="P274" i="10" s="1"/>
  <c r="L274" i="10"/>
  <c r="B274" i="10"/>
  <c r="M273" i="10"/>
  <c r="P273" i="10" s="1"/>
  <c r="L273" i="10"/>
  <c r="B273" i="10"/>
  <c r="M272" i="10"/>
  <c r="P272" i="10" s="1"/>
  <c r="L272" i="10"/>
  <c r="B272" i="10"/>
  <c r="M271" i="10"/>
  <c r="P271" i="10" s="1"/>
  <c r="L271" i="10"/>
  <c r="B271" i="10"/>
  <c r="M270" i="10"/>
  <c r="P270" i="10" s="1"/>
  <c r="L270" i="10"/>
  <c r="B270" i="10"/>
  <c r="M269" i="10"/>
  <c r="P269" i="10" s="1"/>
  <c r="L269" i="10"/>
  <c r="B269" i="10"/>
  <c r="M268" i="10"/>
  <c r="P268" i="10" s="1"/>
  <c r="L268" i="10"/>
  <c r="B268" i="10"/>
  <c r="M267" i="10"/>
  <c r="P267" i="10" s="1"/>
  <c r="L267" i="10"/>
  <c r="B267" i="10"/>
  <c r="M266" i="10"/>
  <c r="P266" i="10" s="1"/>
  <c r="L266" i="10"/>
  <c r="B266" i="10"/>
  <c r="M265" i="10"/>
  <c r="P265" i="10" s="1"/>
  <c r="L265" i="10"/>
  <c r="B265" i="10"/>
  <c r="M264" i="10"/>
  <c r="L264" i="10"/>
  <c r="B264" i="10"/>
  <c r="M263" i="10"/>
  <c r="P263" i="10" s="1"/>
  <c r="L263" i="10"/>
  <c r="B263" i="10"/>
  <c r="M262" i="10"/>
  <c r="P262" i="10" s="1"/>
  <c r="L262" i="10"/>
  <c r="B262" i="10"/>
  <c r="M261" i="10"/>
  <c r="P261" i="10" s="1"/>
  <c r="L261" i="10"/>
  <c r="B261" i="10"/>
  <c r="M260" i="10"/>
  <c r="L260" i="10"/>
  <c r="B260" i="10"/>
  <c r="M259" i="10"/>
  <c r="P259" i="10" s="1"/>
  <c r="L259" i="10"/>
  <c r="B259" i="10"/>
  <c r="M258" i="10"/>
  <c r="P258" i="10" s="1"/>
  <c r="L258" i="10"/>
  <c r="B258" i="10"/>
  <c r="M257" i="10"/>
  <c r="P257" i="10" s="1"/>
  <c r="L257" i="10"/>
  <c r="B257" i="10"/>
  <c r="M256" i="10"/>
  <c r="P256" i="10" s="1"/>
  <c r="L256" i="10"/>
  <c r="B256" i="10"/>
  <c r="M255" i="10"/>
  <c r="P255" i="10" s="1"/>
  <c r="L255" i="10"/>
  <c r="B255" i="10"/>
  <c r="M254" i="10"/>
  <c r="L254" i="10"/>
  <c r="B254" i="10"/>
  <c r="M253" i="10"/>
  <c r="P253" i="10" s="1"/>
  <c r="L253" i="10"/>
  <c r="B253" i="10"/>
  <c r="M252" i="10"/>
  <c r="P252" i="10" s="1"/>
  <c r="L252" i="10"/>
  <c r="B252" i="10"/>
  <c r="M251" i="10"/>
  <c r="P251" i="10" s="1"/>
  <c r="L251" i="10"/>
  <c r="B251" i="10"/>
  <c r="M250" i="10"/>
  <c r="L250" i="10"/>
  <c r="B250" i="10"/>
  <c r="M249" i="10"/>
  <c r="P249" i="10" s="1"/>
  <c r="L249" i="10"/>
  <c r="B249" i="10"/>
  <c r="M248" i="10"/>
  <c r="P248" i="10" s="1"/>
  <c r="L248" i="10"/>
  <c r="B248" i="10"/>
  <c r="M247" i="10"/>
  <c r="P247" i="10" s="1"/>
  <c r="L247" i="10"/>
  <c r="B247" i="10"/>
  <c r="M246" i="10"/>
  <c r="P246" i="10" s="1"/>
  <c r="L246" i="10"/>
  <c r="B246" i="10"/>
  <c r="M245" i="10"/>
  <c r="P245" i="10" s="1"/>
  <c r="L245" i="10"/>
  <c r="B245" i="10"/>
  <c r="M244" i="10"/>
  <c r="L244" i="10"/>
  <c r="B244" i="10"/>
  <c r="M243" i="10"/>
  <c r="O243" i="10" s="1"/>
  <c r="L243" i="10"/>
  <c r="B243" i="10"/>
  <c r="M242" i="10"/>
  <c r="P242" i="10" s="1"/>
  <c r="L242" i="10"/>
  <c r="B242" i="10"/>
  <c r="M241" i="10"/>
  <c r="P241" i="10" s="1"/>
  <c r="L241" i="10"/>
  <c r="B241" i="10"/>
  <c r="M240" i="10"/>
  <c r="L240" i="10"/>
  <c r="B240" i="10"/>
  <c r="M239" i="10"/>
  <c r="P239" i="10" s="1"/>
  <c r="L239" i="10"/>
  <c r="B239" i="10"/>
  <c r="M238" i="10"/>
  <c r="P238" i="10" s="1"/>
  <c r="L238" i="10"/>
  <c r="B238" i="10"/>
  <c r="M237" i="10"/>
  <c r="P237" i="10" s="1"/>
  <c r="L237" i="10"/>
  <c r="B237" i="10"/>
  <c r="M236" i="10"/>
  <c r="P236" i="10" s="1"/>
  <c r="L236" i="10"/>
  <c r="B236" i="10"/>
  <c r="M235" i="10"/>
  <c r="P235" i="10" s="1"/>
  <c r="L235" i="10"/>
  <c r="B235" i="10"/>
  <c r="M234" i="10"/>
  <c r="L234" i="10"/>
  <c r="B234" i="10"/>
  <c r="M233" i="10"/>
  <c r="P233" i="10" s="1"/>
  <c r="L233" i="10"/>
  <c r="B233" i="10"/>
  <c r="M232" i="10"/>
  <c r="P232" i="10" s="1"/>
  <c r="L232" i="10"/>
  <c r="B232" i="10"/>
  <c r="M231" i="10"/>
  <c r="P231" i="10" s="1"/>
  <c r="L231" i="10"/>
  <c r="B231" i="10"/>
  <c r="M230" i="10"/>
  <c r="L230" i="10"/>
  <c r="B230" i="10"/>
  <c r="M229" i="10"/>
  <c r="P229" i="10" s="1"/>
  <c r="L229" i="10"/>
  <c r="B229" i="10"/>
  <c r="M228" i="10"/>
  <c r="P228" i="10" s="1"/>
  <c r="L228" i="10"/>
  <c r="B228" i="10"/>
  <c r="M227" i="10"/>
  <c r="P227" i="10" s="1"/>
  <c r="L227" i="10"/>
  <c r="B227" i="10"/>
  <c r="M226" i="10"/>
  <c r="P226" i="10" s="1"/>
  <c r="L226" i="10"/>
  <c r="B226" i="10"/>
  <c r="M225" i="10"/>
  <c r="P225" i="10" s="1"/>
  <c r="L225" i="10"/>
  <c r="B225" i="10"/>
  <c r="M224" i="10"/>
  <c r="L224" i="10"/>
  <c r="B224" i="10"/>
  <c r="M223" i="10"/>
  <c r="P223" i="10" s="1"/>
  <c r="L223" i="10"/>
  <c r="B223" i="10"/>
  <c r="M222" i="10"/>
  <c r="P222" i="10" s="1"/>
  <c r="L222" i="10"/>
  <c r="B222" i="10"/>
  <c r="M221" i="10"/>
  <c r="P221" i="10" s="1"/>
  <c r="L221" i="10"/>
  <c r="B221" i="10"/>
  <c r="M220" i="10"/>
  <c r="L220" i="10"/>
  <c r="B220" i="10"/>
  <c r="M219" i="10"/>
  <c r="P219" i="10" s="1"/>
  <c r="L219" i="10"/>
  <c r="B219" i="10"/>
  <c r="M218" i="10"/>
  <c r="P218" i="10" s="1"/>
  <c r="L218" i="10"/>
  <c r="B218" i="10"/>
  <c r="M217" i="10"/>
  <c r="P217" i="10" s="1"/>
  <c r="L217" i="10"/>
  <c r="B217" i="10"/>
  <c r="M216" i="10"/>
  <c r="P216" i="10" s="1"/>
  <c r="L216" i="10"/>
  <c r="B216" i="10"/>
  <c r="M215" i="10"/>
  <c r="P215" i="10" s="1"/>
  <c r="L215" i="10"/>
  <c r="B215" i="10"/>
  <c r="M214" i="10"/>
  <c r="L214" i="10"/>
  <c r="B214" i="10"/>
  <c r="M213" i="10"/>
  <c r="O213" i="10" s="1"/>
  <c r="L213" i="10"/>
  <c r="B213" i="10"/>
  <c r="M212" i="10"/>
  <c r="P212" i="10" s="1"/>
  <c r="L212" i="10"/>
  <c r="B212" i="10"/>
  <c r="M211" i="10"/>
  <c r="P211" i="10" s="1"/>
  <c r="L211" i="10"/>
  <c r="B211" i="10"/>
  <c r="M210" i="10"/>
  <c r="L210" i="10"/>
  <c r="B210" i="10"/>
  <c r="M209" i="10"/>
  <c r="P209" i="10" s="1"/>
  <c r="L209" i="10"/>
  <c r="B209" i="10"/>
  <c r="M208" i="10"/>
  <c r="P208" i="10" s="1"/>
  <c r="L208" i="10"/>
  <c r="B208" i="10"/>
  <c r="M207" i="10"/>
  <c r="P207" i="10" s="1"/>
  <c r="L207" i="10"/>
  <c r="B207" i="10"/>
  <c r="M206" i="10"/>
  <c r="P206" i="10" s="1"/>
  <c r="L206" i="10"/>
  <c r="B206" i="10"/>
  <c r="M205" i="10"/>
  <c r="P205" i="10" s="1"/>
  <c r="L205" i="10"/>
  <c r="B205" i="10"/>
  <c r="M204" i="10"/>
  <c r="L204" i="10"/>
  <c r="B204" i="10"/>
  <c r="M203" i="10"/>
  <c r="P203" i="10" s="1"/>
  <c r="L203" i="10"/>
  <c r="B203" i="10"/>
  <c r="M202" i="10"/>
  <c r="P202" i="10" s="1"/>
  <c r="L202" i="10"/>
  <c r="B202" i="10"/>
  <c r="M201" i="10"/>
  <c r="P201" i="10" s="1"/>
  <c r="L201" i="10"/>
  <c r="B201" i="10"/>
  <c r="M200" i="10"/>
  <c r="L200" i="10"/>
  <c r="B200" i="10"/>
  <c r="M199" i="10"/>
  <c r="P199" i="10" s="1"/>
  <c r="L199" i="10"/>
  <c r="B199" i="10"/>
  <c r="M198" i="10"/>
  <c r="P198" i="10" s="1"/>
  <c r="L198" i="10"/>
  <c r="B198" i="10"/>
  <c r="M197" i="10"/>
  <c r="P197" i="10" s="1"/>
  <c r="L197" i="10"/>
  <c r="B197" i="10"/>
  <c r="M196" i="10"/>
  <c r="P196" i="10" s="1"/>
  <c r="L196" i="10"/>
  <c r="B196" i="10"/>
  <c r="M195" i="10"/>
  <c r="P195" i="10" s="1"/>
  <c r="L195" i="10"/>
  <c r="B195" i="10"/>
  <c r="M194" i="10"/>
  <c r="L194" i="10"/>
  <c r="B194" i="10"/>
  <c r="M193" i="10"/>
  <c r="P193" i="10" s="1"/>
  <c r="L193" i="10"/>
  <c r="B193" i="10"/>
  <c r="M192" i="10"/>
  <c r="P192" i="10" s="1"/>
  <c r="L192" i="10"/>
  <c r="B192" i="10"/>
  <c r="M191" i="10"/>
  <c r="P191" i="10" s="1"/>
  <c r="L191" i="10"/>
  <c r="B191" i="10"/>
  <c r="M190" i="10"/>
  <c r="L190" i="10"/>
  <c r="B190" i="10"/>
  <c r="M189" i="10"/>
  <c r="P189" i="10" s="1"/>
  <c r="L189" i="10"/>
  <c r="B189" i="10"/>
  <c r="M188" i="10"/>
  <c r="P188" i="10" s="1"/>
  <c r="L188" i="10"/>
  <c r="B188" i="10"/>
  <c r="M187" i="10"/>
  <c r="P187" i="10" s="1"/>
  <c r="L187" i="10"/>
  <c r="B187" i="10"/>
  <c r="M186" i="10"/>
  <c r="P186" i="10" s="1"/>
  <c r="L186" i="10"/>
  <c r="B186" i="10"/>
  <c r="M185" i="10"/>
  <c r="P185" i="10" s="1"/>
  <c r="L185" i="10"/>
  <c r="B185" i="10"/>
  <c r="M184" i="10"/>
  <c r="L184" i="10"/>
  <c r="B184" i="10"/>
  <c r="M183" i="10"/>
  <c r="P183" i="10" s="1"/>
  <c r="L183" i="10"/>
  <c r="B183" i="10"/>
  <c r="M182" i="10"/>
  <c r="P182" i="10" s="1"/>
  <c r="L182" i="10"/>
  <c r="B182" i="10"/>
  <c r="M181" i="10"/>
  <c r="P181" i="10" s="1"/>
  <c r="L181" i="10"/>
  <c r="B181" i="10"/>
  <c r="M180" i="10"/>
  <c r="L180" i="10"/>
  <c r="B180" i="10"/>
  <c r="M179" i="10"/>
  <c r="P179" i="10" s="1"/>
  <c r="L179" i="10"/>
  <c r="B179" i="10"/>
  <c r="M178" i="10"/>
  <c r="P178" i="10" s="1"/>
  <c r="L178" i="10"/>
  <c r="B178" i="10"/>
  <c r="M177" i="10"/>
  <c r="P177" i="10" s="1"/>
  <c r="L177" i="10"/>
  <c r="B177" i="10"/>
  <c r="M176" i="10"/>
  <c r="P176" i="10" s="1"/>
  <c r="L176" i="10"/>
  <c r="B176" i="10"/>
  <c r="M175" i="10"/>
  <c r="P175" i="10" s="1"/>
  <c r="L175" i="10"/>
  <c r="B175" i="10"/>
  <c r="M174" i="10"/>
  <c r="L174" i="10"/>
  <c r="B174" i="10"/>
  <c r="M173" i="10"/>
  <c r="O173" i="10" s="1"/>
  <c r="L173" i="10"/>
  <c r="B173" i="10"/>
  <c r="M172" i="10"/>
  <c r="P172" i="10" s="1"/>
  <c r="L172" i="10"/>
  <c r="B172" i="10"/>
  <c r="M171" i="10"/>
  <c r="P171" i="10" s="1"/>
  <c r="L171" i="10"/>
  <c r="B171" i="10"/>
  <c r="M170" i="10"/>
  <c r="L170" i="10"/>
  <c r="B170" i="10"/>
  <c r="M169" i="10"/>
  <c r="P169" i="10" s="1"/>
  <c r="L169" i="10"/>
  <c r="B169" i="10"/>
  <c r="M168" i="10"/>
  <c r="P168" i="10" s="1"/>
  <c r="L168" i="10"/>
  <c r="B168" i="10"/>
  <c r="M167" i="10"/>
  <c r="P167" i="10" s="1"/>
  <c r="L167" i="10"/>
  <c r="B167" i="10"/>
  <c r="M166" i="10"/>
  <c r="P166" i="10" s="1"/>
  <c r="L166" i="10"/>
  <c r="B166" i="10"/>
  <c r="M165" i="10"/>
  <c r="P165" i="10" s="1"/>
  <c r="L165" i="10"/>
  <c r="B165" i="10"/>
  <c r="M164" i="10"/>
  <c r="L164" i="10"/>
  <c r="B164" i="10"/>
  <c r="M163" i="10"/>
  <c r="P163" i="10" s="1"/>
  <c r="L163" i="10"/>
  <c r="B163" i="10"/>
  <c r="M162" i="10"/>
  <c r="P162" i="10" s="1"/>
  <c r="L162" i="10"/>
  <c r="B162" i="10"/>
  <c r="M161" i="10"/>
  <c r="P161" i="10" s="1"/>
  <c r="L161" i="10"/>
  <c r="B161" i="10"/>
  <c r="M160" i="10"/>
  <c r="L160" i="10"/>
  <c r="B160" i="10"/>
  <c r="M159" i="10"/>
  <c r="P159" i="10" s="1"/>
  <c r="L159" i="10"/>
  <c r="B159" i="10"/>
  <c r="M158" i="10"/>
  <c r="P158" i="10" s="1"/>
  <c r="L158" i="10"/>
  <c r="B158" i="10"/>
  <c r="M157" i="10"/>
  <c r="P157" i="10" s="1"/>
  <c r="L157" i="10"/>
  <c r="B157" i="10"/>
  <c r="M156" i="10"/>
  <c r="P156" i="10" s="1"/>
  <c r="L156" i="10"/>
  <c r="B156" i="10"/>
  <c r="M155" i="10"/>
  <c r="P155" i="10" s="1"/>
  <c r="L155" i="10"/>
  <c r="B155" i="10"/>
  <c r="M154" i="10"/>
  <c r="L154" i="10"/>
  <c r="B154" i="10"/>
  <c r="M153" i="10"/>
  <c r="P153" i="10" s="1"/>
  <c r="L153" i="10"/>
  <c r="B153" i="10"/>
  <c r="M152" i="10"/>
  <c r="P152" i="10" s="1"/>
  <c r="L152" i="10"/>
  <c r="B152" i="10"/>
  <c r="M151" i="10"/>
  <c r="P151" i="10" s="1"/>
  <c r="L151" i="10"/>
  <c r="B151" i="10"/>
  <c r="M150" i="10"/>
  <c r="L150" i="10"/>
  <c r="B150" i="10"/>
  <c r="M149" i="10"/>
  <c r="P149" i="10" s="1"/>
  <c r="L149" i="10"/>
  <c r="B149" i="10"/>
  <c r="M148" i="10"/>
  <c r="P148" i="10" s="1"/>
  <c r="L148" i="10"/>
  <c r="B148" i="10"/>
  <c r="M147" i="10"/>
  <c r="P147" i="10" s="1"/>
  <c r="L147" i="10"/>
  <c r="B147" i="10"/>
  <c r="M146" i="10"/>
  <c r="P146" i="10" s="1"/>
  <c r="L146" i="10"/>
  <c r="B146" i="10"/>
  <c r="M145" i="10"/>
  <c r="P145" i="10" s="1"/>
  <c r="L145" i="10"/>
  <c r="B145" i="10"/>
  <c r="M144" i="10"/>
  <c r="L144" i="10"/>
  <c r="B144" i="10"/>
  <c r="M143" i="10"/>
  <c r="O143" i="10" s="1"/>
  <c r="L143" i="10"/>
  <c r="B143" i="10"/>
  <c r="M142" i="10"/>
  <c r="P142" i="10" s="1"/>
  <c r="L142" i="10"/>
  <c r="B142" i="10"/>
  <c r="M141" i="10"/>
  <c r="P141" i="10" s="1"/>
  <c r="L141" i="10"/>
  <c r="B141" i="10"/>
  <c r="M140" i="10"/>
  <c r="L140" i="10"/>
  <c r="B140" i="10"/>
  <c r="M139" i="10"/>
  <c r="P139" i="10" s="1"/>
  <c r="L139" i="10"/>
  <c r="B139" i="10"/>
  <c r="M138" i="10"/>
  <c r="P138" i="10" s="1"/>
  <c r="L138" i="10"/>
  <c r="B138" i="10"/>
  <c r="M137" i="10"/>
  <c r="P137" i="10" s="1"/>
  <c r="L137" i="10"/>
  <c r="B137" i="10"/>
  <c r="M136" i="10"/>
  <c r="P136" i="10" s="1"/>
  <c r="L136" i="10"/>
  <c r="B136" i="10"/>
  <c r="M135" i="10"/>
  <c r="P135" i="10" s="1"/>
  <c r="L135" i="10"/>
  <c r="B135" i="10"/>
  <c r="M134" i="10"/>
  <c r="L134" i="10"/>
  <c r="B134" i="10"/>
  <c r="M133" i="10"/>
  <c r="P133" i="10" s="1"/>
  <c r="L133" i="10"/>
  <c r="B133" i="10"/>
  <c r="M132" i="10"/>
  <c r="P132" i="10" s="1"/>
  <c r="L132" i="10"/>
  <c r="B132" i="10"/>
  <c r="M131" i="10"/>
  <c r="P131" i="10" s="1"/>
  <c r="L131" i="10"/>
  <c r="B131" i="10"/>
  <c r="M130" i="10"/>
  <c r="L130" i="10"/>
  <c r="B130" i="10"/>
  <c r="M129" i="10"/>
  <c r="P129" i="10" s="1"/>
  <c r="L129" i="10"/>
  <c r="B129" i="10"/>
  <c r="M128" i="10"/>
  <c r="P128" i="10" s="1"/>
  <c r="L128" i="10"/>
  <c r="B128" i="10"/>
  <c r="M127" i="10"/>
  <c r="P127" i="10" s="1"/>
  <c r="L127" i="10"/>
  <c r="B127" i="10"/>
  <c r="M126" i="10"/>
  <c r="P126" i="10" s="1"/>
  <c r="L126" i="10"/>
  <c r="B126" i="10"/>
  <c r="M125" i="10"/>
  <c r="P125" i="10" s="1"/>
  <c r="L125" i="10"/>
  <c r="B125" i="10"/>
  <c r="M124" i="10"/>
  <c r="L124" i="10"/>
  <c r="B124" i="10"/>
  <c r="M123" i="10"/>
  <c r="P123" i="10" s="1"/>
  <c r="L123" i="10"/>
  <c r="B123" i="10"/>
  <c r="M122" i="10"/>
  <c r="P122" i="10" s="1"/>
  <c r="L122" i="10"/>
  <c r="B122" i="10"/>
  <c r="M121" i="10"/>
  <c r="P121" i="10" s="1"/>
  <c r="L121" i="10"/>
  <c r="B121" i="10"/>
  <c r="M120" i="10"/>
  <c r="L120" i="10"/>
  <c r="B120" i="10"/>
  <c r="M119" i="10"/>
  <c r="P119" i="10" s="1"/>
  <c r="L119" i="10"/>
  <c r="B119" i="10"/>
  <c r="M118" i="10"/>
  <c r="P118" i="10" s="1"/>
  <c r="L118" i="10"/>
  <c r="B118" i="10"/>
  <c r="M117" i="10"/>
  <c r="P117" i="10" s="1"/>
  <c r="L117" i="10"/>
  <c r="B117" i="10"/>
  <c r="M116" i="10"/>
  <c r="P116" i="10" s="1"/>
  <c r="L116" i="10"/>
  <c r="B116" i="10"/>
  <c r="M115" i="10"/>
  <c r="P115" i="10" s="1"/>
  <c r="L115" i="10"/>
  <c r="B115" i="10"/>
  <c r="M114" i="10"/>
  <c r="L114" i="10"/>
  <c r="B114" i="10"/>
  <c r="M113" i="10"/>
  <c r="P113" i="10" s="1"/>
  <c r="L113" i="10"/>
  <c r="B113" i="10"/>
  <c r="M112" i="10"/>
  <c r="P112" i="10" s="1"/>
  <c r="L112" i="10"/>
  <c r="B112" i="10"/>
  <c r="M111" i="10"/>
  <c r="P111" i="10" s="1"/>
  <c r="L111" i="10"/>
  <c r="B111" i="10"/>
  <c r="M110" i="10"/>
  <c r="L110" i="10"/>
  <c r="B110" i="10"/>
  <c r="M109" i="10"/>
  <c r="P109" i="10" s="1"/>
  <c r="L109" i="10"/>
  <c r="B109" i="10"/>
  <c r="M108" i="10"/>
  <c r="P108" i="10" s="1"/>
  <c r="L108" i="10"/>
  <c r="B108" i="10"/>
  <c r="M107" i="10"/>
  <c r="P107" i="10" s="1"/>
  <c r="L107" i="10"/>
  <c r="B107" i="10"/>
  <c r="M106" i="10"/>
  <c r="P106" i="10" s="1"/>
  <c r="L106" i="10"/>
  <c r="B106" i="10"/>
  <c r="M105" i="10"/>
  <c r="P105" i="10" s="1"/>
  <c r="L105" i="10"/>
  <c r="B105" i="10"/>
  <c r="M104" i="10"/>
  <c r="L104" i="10"/>
  <c r="B104" i="10"/>
  <c r="M103" i="10"/>
  <c r="P103" i="10" s="1"/>
  <c r="L103" i="10"/>
  <c r="B103" i="10"/>
  <c r="M102" i="10"/>
  <c r="P102" i="10" s="1"/>
  <c r="L102" i="10"/>
  <c r="B102" i="10"/>
  <c r="M101" i="10"/>
  <c r="P101" i="10" s="1"/>
  <c r="L101" i="10"/>
  <c r="B101" i="10"/>
  <c r="M100" i="10"/>
  <c r="L100" i="10"/>
  <c r="B100" i="10"/>
  <c r="M99" i="10"/>
  <c r="P99" i="10" s="1"/>
  <c r="L99" i="10"/>
  <c r="B99" i="10"/>
  <c r="M98" i="10"/>
  <c r="P98" i="10" s="1"/>
  <c r="L98" i="10"/>
  <c r="B98" i="10"/>
  <c r="M97" i="10"/>
  <c r="P97" i="10" s="1"/>
  <c r="L97" i="10"/>
  <c r="B97" i="10"/>
  <c r="M96" i="10"/>
  <c r="P96" i="10" s="1"/>
  <c r="L96" i="10"/>
  <c r="B96" i="10"/>
  <c r="M95" i="10"/>
  <c r="P95" i="10" s="1"/>
  <c r="L95" i="10"/>
  <c r="B95" i="10"/>
  <c r="M94" i="10"/>
  <c r="L94" i="10"/>
  <c r="B94" i="10"/>
  <c r="M93" i="10"/>
  <c r="P93" i="10" s="1"/>
  <c r="L93" i="10"/>
  <c r="B93" i="10"/>
  <c r="M92" i="10"/>
  <c r="P92" i="10" s="1"/>
  <c r="L92" i="10"/>
  <c r="B92" i="10"/>
  <c r="M91" i="10"/>
  <c r="P91" i="10" s="1"/>
  <c r="L91" i="10"/>
  <c r="B91" i="10"/>
  <c r="M90" i="10"/>
  <c r="L90" i="10"/>
  <c r="B90" i="10"/>
  <c r="M89" i="10"/>
  <c r="P89" i="10" s="1"/>
  <c r="L89" i="10"/>
  <c r="B89" i="10"/>
  <c r="M88" i="10"/>
  <c r="P88" i="10" s="1"/>
  <c r="L88" i="10"/>
  <c r="B88" i="10"/>
  <c r="M87" i="10"/>
  <c r="P87" i="10" s="1"/>
  <c r="L87" i="10"/>
  <c r="B87" i="10"/>
  <c r="M86" i="10"/>
  <c r="P86" i="10" s="1"/>
  <c r="L86" i="10"/>
  <c r="B86" i="10"/>
  <c r="M85" i="10"/>
  <c r="P85" i="10" s="1"/>
  <c r="L85" i="10"/>
  <c r="B85" i="10"/>
  <c r="M84" i="10"/>
  <c r="L84" i="10"/>
  <c r="B84" i="10"/>
  <c r="M83" i="10"/>
  <c r="P83" i="10" s="1"/>
  <c r="L83" i="10"/>
  <c r="B83" i="10"/>
  <c r="M82" i="10"/>
  <c r="P82" i="10" s="1"/>
  <c r="L82" i="10"/>
  <c r="B82" i="10"/>
  <c r="M81" i="10"/>
  <c r="P81" i="10" s="1"/>
  <c r="L81" i="10"/>
  <c r="B81" i="10"/>
  <c r="M80" i="10"/>
  <c r="L80" i="10"/>
  <c r="B80" i="10"/>
  <c r="M79" i="10"/>
  <c r="P79" i="10" s="1"/>
  <c r="L79" i="10"/>
  <c r="B79" i="10"/>
  <c r="M78" i="10"/>
  <c r="P78" i="10" s="1"/>
  <c r="L78" i="10"/>
  <c r="B78" i="10"/>
  <c r="M77" i="10"/>
  <c r="P77" i="10" s="1"/>
  <c r="L77" i="10"/>
  <c r="B77" i="10"/>
  <c r="M76" i="10"/>
  <c r="P76" i="10" s="1"/>
  <c r="L76" i="10"/>
  <c r="B76" i="10"/>
  <c r="M75" i="10"/>
  <c r="P75" i="10" s="1"/>
  <c r="L75" i="10"/>
  <c r="B75" i="10"/>
  <c r="M74" i="10"/>
  <c r="L74" i="10"/>
  <c r="B74" i="10"/>
  <c r="M73" i="10"/>
  <c r="P73" i="10" s="1"/>
  <c r="L73" i="10"/>
  <c r="B73" i="10"/>
  <c r="M72" i="10"/>
  <c r="P72" i="10" s="1"/>
  <c r="L72" i="10"/>
  <c r="B72" i="10"/>
  <c r="M71" i="10"/>
  <c r="P71" i="10" s="1"/>
  <c r="L71" i="10"/>
  <c r="B71" i="10"/>
  <c r="M70" i="10"/>
  <c r="L70" i="10"/>
  <c r="B70" i="10"/>
  <c r="M69" i="10"/>
  <c r="P69" i="10" s="1"/>
  <c r="L69" i="10"/>
  <c r="B69" i="10"/>
  <c r="M68" i="10"/>
  <c r="P68" i="10" s="1"/>
  <c r="L68" i="10"/>
  <c r="B68" i="10"/>
  <c r="M67" i="10"/>
  <c r="P67" i="10" s="1"/>
  <c r="L67" i="10"/>
  <c r="B67" i="10"/>
  <c r="M66" i="10"/>
  <c r="P66" i="10" s="1"/>
  <c r="L66" i="10"/>
  <c r="B66" i="10"/>
  <c r="M65" i="10"/>
  <c r="P65" i="10" s="1"/>
  <c r="L65" i="10"/>
  <c r="B65" i="10"/>
  <c r="M64" i="10"/>
  <c r="L64" i="10"/>
  <c r="B64" i="10"/>
  <c r="M63" i="10"/>
  <c r="P63" i="10" s="1"/>
  <c r="L63" i="10"/>
  <c r="B63" i="10"/>
  <c r="M62" i="10"/>
  <c r="P62" i="10" s="1"/>
  <c r="L62" i="10"/>
  <c r="B62" i="10"/>
  <c r="M61" i="10"/>
  <c r="P61" i="10" s="1"/>
  <c r="L61" i="10"/>
  <c r="B61" i="10"/>
  <c r="M60" i="10"/>
  <c r="L60" i="10"/>
  <c r="B60" i="10"/>
  <c r="M59" i="10"/>
  <c r="P59" i="10" s="1"/>
  <c r="L59" i="10"/>
  <c r="B59" i="10"/>
  <c r="M58" i="10"/>
  <c r="P58" i="10" s="1"/>
  <c r="L58" i="10"/>
  <c r="B58" i="10"/>
  <c r="M57" i="10"/>
  <c r="P57" i="10" s="1"/>
  <c r="L57" i="10"/>
  <c r="B57" i="10"/>
  <c r="M56" i="10"/>
  <c r="P56" i="10" s="1"/>
  <c r="L56" i="10"/>
  <c r="B56" i="10"/>
  <c r="M55" i="10"/>
  <c r="P55" i="10" s="1"/>
  <c r="L55" i="10"/>
  <c r="B55" i="10"/>
  <c r="M54" i="10"/>
  <c r="L54" i="10"/>
  <c r="B54" i="10"/>
  <c r="M53" i="10"/>
  <c r="P53" i="10" s="1"/>
  <c r="L53" i="10"/>
  <c r="B53" i="10"/>
  <c r="M52" i="10"/>
  <c r="P52" i="10" s="1"/>
  <c r="L52" i="10"/>
  <c r="B52" i="10"/>
  <c r="M51" i="10"/>
  <c r="P51" i="10" s="1"/>
  <c r="L51" i="10"/>
  <c r="B51" i="10"/>
  <c r="M50" i="10"/>
  <c r="P50" i="10" s="1"/>
  <c r="L50" i="10"/>
  <c r="B50" i="10"/>
  <c r="M49" i="10"/>
  <c r="P49" i="10" s="1"/>
  <c r="L49" i="10"/>
  <c r="B49" i="10"/>
  <c r="M48" i="10"/>
  <c r="P48" i="10" s="1"/>
  <c r="L48" i="10"/>
  <c r="B48" i="10"/>
  <c r="M47" i="10"/>
  <c r="P47" i="10" s="1"/>
  <c r="L47" i="10"/>
  <c r="B47" i="10"/>
  <c r="M46" i="10"/>
  <c r="O46" i="10" s="1"/>
  <c r="L46" i="10"/>
  <c r="B46" i="10"/>
  <c r="M45" i="10"/>
  <c r="P45" i="10" s="1"/>
  <c r="L45" i="10"/>
  <c r="B45" i="10"/>
  <c r="M44" i="10"/>
  <c r="P44" i="10" s="1"/>
  <c r="L44" i="10"/>
  <c r="B44" i="10"/>
  <c r="M43" i="10"/>
  <c r="P43" i="10" s="1"/>
  <c r="L43" i="10"/>
  <c r="B43" i="10"/>
  <c r="M42" i="10"/>
  <c r="P42" i="10" s="1"/>
  <c r="L42" i="10"/>
  <c r="B42" i="10"/>
  <c r="M41" i="10"/>
  <c r="O41" i="10" s="1"/>
  <c r="L41" i="10"/>
  <c r="B41" i="10"/>
  <c r="M40" i="10"/>
  <c r="P40" i="10" s="1"/>
  <c r="L40" i="10"/>
  <c r="B40" i="10"/>
  <c r="M39" i="10"/>
  <c r="P39" i="10" s="1"/>
  <c r="L39" i="10"/>
  <c r="B39" i="10"/>
  <c r="M38" i="10"/>
  <c r="O38" i="10" s="1"/>
  <c r="L38" i="10"/>
  <c r="B38" i="10"/>
  <c r="M37" i="10"/>
  <c r="P37" i="10" s="1"/>
  <c r="L37" i="10"/>
  <c r="B37" i="10"/>
  <c r="M36" i="10"/>
  <c r="O36" i="10" s="1"/>
  <c r="L36" i="10"/>
  <c r="B36" i="10"/>
  <c r="M35" i="10"/>
  <c r="P35" i="10" s="1"/>
  <c r="L35" i="10"/>
  <c r="B35" i="10"/>
  <c r="M34" i="10"/>
  <c r="P34" i="10" s="1"/>
  <c r="L34" i="10"/>
  <c r="B34" i="10"/>
  <c r="M33" i="10"/>
  <c r="P33" i="10" s="1"/>
  <c r="L33" i="10"/>
  <c r="B33" i="10"/>
  <c r="M32" i="10"/>
  <c r="P32" i="10" s="1"/>
  <c r="L32" i="10"/>
  <c r="B32" i="10"/>
  <c r="M31" i="10"/>
  <c r="O31" i="10" s="1"/>
  <c r="L31" i="10"/>
  <c r="B31" i="10"/>
  <c r="M30" i="10"/>
  <c r="P30" i="10" s="1"/>
  <c r="L30" i="10"/>
  <c r="B30" i="10"/>
  <c r="M29" i="10"/>
  <c r="P29" i="10" s="1"/>
  <c r="L29" i="10"/>
  <c r="B29" i="10"/>
  <c r="M28" i="10"/>
  <c r="P28" i="10" s="1"/>
  <c r="L28" i="10"/>
  <c r="B28" i="10"/>
  <c r="M27" i="10"/>
  <c r="P27" i="10" s="1"/>
  <c r="L27" i="10"/>
  <c r="B27" i="10"/>
  <c r="M26" i="10"/>
  <c r="O26" i="10" s="1"/>
  <c r="L26" i="10"/>
  <c r="B26" i="10"/>
  <c r="M25" i="10"/>
  <c r="P25" i="10" s="1"/>
  <c r="L25" i="10"/>
  <c r="B25" i="10"/>
  <c r="M24" i="10"/>
  <c r="P24" i="10" s="1"/>
  <c r="L24" i="10"/>
  <c r="B24" i="10"/>
  <c r="M23" i="10"/>
  <c r="P23" i="10" s="1"/>
  <c r="L23" i="10"/>
  <c r="B23" i="10"/>
  <c r="M22" i="10"/>
  <c r="P22" i="10" s="1"/>
  <c r="L22" i="10"/>
  <c r="B22" i="10"/>
  <c r="M21" i="10"/>
  <c r="O21" i="10" s="1"/>
  <c r="L21" i="10"/>
  <c r="B21" i="10"/>
  <c r="M20" i="10"/>
  <c r="P20" i="10" s="1"/>
  <c r="L20" i="10"/>
  <c r="B20" i="10"/>
  <c r="M19" i="10"/>
  <c r="P19" i="10" s="1"/>
  <c r="L19" i="10"/>
  <c r="B19" i="10"/>
  <c r="M18" i="10"/>
  <c r="P18" i="10" s="1"/>
  <c r="L18" i="10"/>
  <c r="B18" i="10"/>
  <c r="M17" i="10"/>
  <c r="P17" i="10" s="1"/>
  <c r="L17" i="10"/>
  <c r="B17" i="10"/>
  <c r="M16" i="10"/>
  <c r="O16" i="10" s="1"/>
  <c r="L16" i="10"/>
  <c r="B16" i="10"/>
  <c r="M15" i="10"/>
  <c r="P15" i="10" s="1"/>
  <c r="L15" i="10"/>
  <c r="B15" i="10"/>
  <c r="M14" i="10"/>
  <c r="P14" i="10" s="1"/>
  <c r="L14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A2" i="10"/>
  <c r="E61" i="2"/>
  <c r="E58" i="1"/>
  <c r="E61" i="1"/>
  <c r="H60" i="7"/>
  <c r="E60" i="7"/>
  <c r="B60" i="7"/>
  <c r="A60" i="7" s="1"/>
  <c r="H59" i="7"/>
  <c r="G59" i="7"/>
  <c r="E59" i="7"/>
  <c r="F71" i="7" s="1"/>
  <c r="B59" i="7"/>
  <c r="A59" i="7" s="1"/>
  <c r="H58" i="7"/>
  <c r="G58" i="7"/>
  <c r="E58" i="7"/>
  <c r="F70" i="7" s="1"/>
  <c r="B58" i="7"/>
  <c r="A58" i="7" s="1"/>
  <c r="H57" i="7"/>
  <c r="G57" i="7"/>
  <c r="E57" i="7"/>
  <c r="F69" i="7" s="1"/>
  <c r="B57" i="7"/>
  <c r="A57" i="7" s="1"/>
  <c r="H56" i="7"/>
  <c r="G56" i="7"/>
  <c r="E56" i="7"/>
  <c r="F68" i="7" s="1"/>
  <c r="B56" i="7"/>
  <c r="A56" i="7" s="1"/>
  <c r="H55" i="7"/>
  <c r="G55" i="7"/>
  <c r="E55" i="7"/>
  <c r="F67" i="7" s="1"/>
  <c r="B55" i="7"/>
  <c r="A55" i="7" s="1"/>
  <c r="H54" i="7"/>
  <c r="G54" i="7"/>
  <c r="E54" i="7"/>
  <c r="F66" i="7" s="1"/>
  <c r="B54" i="7"/>
  <c r="A54" i="7" s="1"/>
  <c r="H53" i="7"/>
  <c r="G53" i="7"/>
  <c r="E53" i="7"/>
  <c r="F65" i="7" s="1"/>
  <c r="B53" i="7"/>
  <c r="A53" i="7" s="1"/>
  <c r="H52" i="7"/>
  <c r="G52" i="7"/>
  <c r="E52" i="7"/>
  <c r="F64" i="7" s="1"/>
  <c r="B52" i="7"/>
  <c r="A52" i="7" s="1"/>
  <c r="H51" i="7"/>
  <c r="G51" i="7"/>
  <c r="E51" i="7"/>
  <c r="F63" i="7" s="1"/>
  <c r="B51" i="7"/>
  <c r="A51" i="7" s="1"/>
  <c r="H50" i="7"/>
  <c r="G50" i="7"/>
  <c r="E50" i="7"/>
  <c r="B50" i="7"/>
  <c r="A50" i="7" s="1"/>
  <c r="H49" i="7"/>
  <c r="G49" i="7"/>
  <c r="E49" i="7"/>
  <c r="B49" i="7"/>
  <c r="A49" i="7" s="1"/>
  <c r="H48" i="7"/>
  <c r="G48" i="7"/>
  <c r="E48" i="7"/>
  <c r="B48" i="7"/>
  <c r="A48" i="7" s="1"/>
  <c r="H47" i="7"/>
  <c r="G47" i="7"/>
  <c r="E47" i="7"/>
  <c r="B47" i="7"/>
  <c r="A47" i="7" s="1"/>
  <c r="H46" i="7"/>
  <c r="G46" i="7"/>
  <c r="E46" i="7"/>
  <c r="B46" i="7"/>
  <c r="A46" i="7" s="1"/>
  <c r="H45" i="7"/>
  <c r="G45" i="7"/>
  <c r="E45" i="7"/>
  <c r="B45" i="7"/>
  <c r="A45" i="7" s="1"/>
  <c r="H44" i="7"/>
  <c r="G44" i="7"/>
  <c r="E44" i="7"/>
  <c r="B44" i="7"/>
  <c r="A44" i="7" s="1"/>
  <c r="H43" i="7"/>
  <c r="G43" i="7"/>
  <c r="E43" i="7"/>
  <c r="B43" i="7"/>
  <c r="A43" i="7" s="1"/>
  <c r="H42" i="7"/>
  <c r="G42" i="7"/>
  <c r="E42" i="7"/>
  <c r="B42" i="7"/>
  <c r="A42" i="7" s="1"/>
  <c r="H41" i="7"/>
  <c r="G41" i="7"/>
  <c r="E41" i="7"/>
  <c r="B41" i="7"/>
  <c r="A41" i="7" s="1"/>
  <c r="H40" i="7"/>
  <c r="G40" i="7"/>
  <c r="E40" i="7"/>
  <c r="B40" i="7"/>
  <c r="A40" i="7" s="1"/>
  <c r="H39" i="7"/>
  <c r="G39" i="7"/>
  <c r="E39" i="7"/>
  <c r="B39" i="7"/>
  <c r="A39" i="7" s="1"/>
  <c r="H38" i="7"/>
  <c r="G38" i="7"/>
  <c r="E38" i="7"/>
  <c r="B38" i="7"/>
  <c r="A38" i="7" s="1"/>
  <c r="H37" i="7"/>
  <c r="G37" i="7"/>
  <c r="E37" i="7"/>
  <c r="B37" i="7"/>
  <c r="A37" i="7" s="1"/>
  <c r="H36" i="7"/>
  <c r="G36" i="7"/>
  <c r="E36" i="7"/>
  <c r="B36" i="7"/>
  <c r="A36" i="7" s="1"/>
  <c r="H35" i="7"/>
  <c r="G35" i="7"/>
  <c r="E35" i="7"/>
  <c r="B35" i="7"/>
  <c r="A35" i="7" s="1"/>
  <c r="H34" i="7"/>
  <c r="G34" i="7"/>
  <c r="E34" i="7"/>
  <c r="B34" i="7"/>
  <c r="A34" i="7" s="1"/>
  <c r="H33" i="7"/>
  <c r="G33" i="7"/>
  <c r="E33" i="7"/>
  <c r="B33" i="7"/>
  <c r="A33" i="7" s="1"/>
  <c r="H32" i="7"/>
  <c r="G32" i="7"/>
  <c r="E32" i="7"/>
  <c r="B32" i="7"/>
  <c r="A32" i="7" s="1"/>
  <c r="H31" i="7"/>
  <c r="G31" i="7"/>
  <c r="E31" i="7"/>
  <c r="B31" i="7"/>
  <c r="A31" i="7" s="1"/>
  <c r="H30" i="7"/>
  <c r="G30" i="7"/>
  <c r="E30" i="7"/>
  <c r="B30" i="7"/>
  <c r="A30" i="7" s="1"/>
  <c r="H29" i="7"/>
  <c r="G29" i="7"/>
  <c r="E29" i="7"/>
  <c r="B29" i="7"/>
  <c r="A29" i="7" s="1"/>
  <c r="H28" i="7"/>
  <c r="G28" i="7"/>
  <c r="E28" i="7"/>
  <c r="B28" i="7"/>
  <c r="A28" i="7" s="1"/>
  <c r="H27" i="7"/>
  <c r="G27" i="7"/>
  <c r="E27" i="7"/>
  <c r="B27" i="7"/>
  <c r="A27" i="7" s="1"/>
  <c r="H26" i="7"/>
  <c r="G26" i="7"/>
  <c r="E26" i="7"/>
  <c r="B26" i="7"/>
  <c r="A26" i="7" s="1"/>
  <c r="H25" i="7"/>
  <c r="G25" i="7"/>
  <c r="E25" i="7"/>
  <c r="B25" i="7"/>
  <c r="A25" i="7" s="1"/>
  <c r="H24" i="7"/>
  <c r="G24" i="7"/>
  <c r="E24" i="7"/>
  <c r="B24" i="7"/>
  <c r="A24" i="7" s="1"/>
  <c r="H23" i="7"/>
  <c r="G23" i="7"/>
  <c r="E23" i="7"/>
  <c r="B23" i="7"/>
  <c r="A23" i="7" s="1"/>
  <c r="H22" i="7"/>
  <c r="G22" i="7"/>
  <c r="E22" i="7"/>
  <c r="B22" i="7"/>
  <c r="A22" i="7" s="1"/>
  <c r="H21" i="7"/>
  <c r="G21" i="7"/>
  <c r="E21" i="7"/>
  <c r="B21" i="7"/>
  <c r="A21" i="7" s="1"/>
  <c r="H20" i="7"/>
  <c r="G20" i="7"/>
  <c r="E20" i="7"/>
  <c r="B20" i="7"/>
  <c r="A20" i="7" s="1"/>
  <c r="H19" i="7"/>
  <c r="G19" i="7"/>
  <c r="E19" i="7"/>
  <c r="B19" i="7"/>
  <c r="A19" i="7" s="1"/>
  <c r="H18" i="7"/>
  <c r="G18" i="7"/>
  <c r="E18" i="7"/>
  <c r="B18" i="7"/>
  <c r="A18" i="7" s="1"/>
  <c r="H17" i="7"/>
  <c r="G17" i="7"/>
  <c r="E17" i="7"/>
  <c r="B17" i="7"/>
  <c r="A17" i="7" s="1"/>
  <c r="H16" i="7"/>
  <c r="G16" i="7"/>
  <c r="E16" i="7"/>
  <c r="B16" i="7"/>
  <c r="A16" i="7" s="1"/>
  <c r="H15" i="7"/>
  <c r="G15" i="7"/>
  <c r="E15" i="7"/>
  <c r="B15" i="7"/>
  <c r="A15" i="7" s="1"/>
  <c r="H14" i="7"/>
  <c r="G14" i="7"/>
  <c r="E14" i="7"/>
  <c r="B14" i="7"/>
  <c r="A14" i="7" s="1"/>
  <c r="H13" i="7"/>
  <c r="G13" i="7"/>
  <c r="E13" i="7"/>
  <c r="B13" i="7"/>
  <c r="A13" i="7" s="1"/>
  <c r="E12" i="7"/>
  <c r="B12" i="7"/>
  <c r="A12" i="7" s="1"/>
  <c r="E11" i="7"/>
  <c r="B11" i="7"/>
  <c r="A11" i="7" s="1"/>
  <c r="E10" i="7"/>
  <c r="B10" i="7"/>
  <c r="A10" i="7" s="1"/>
  <c r="E9" i="7"/>
  <c r="B9" i="7"/>
  <c r="A9" i="7" s="1"/>
  <c r="E8" i="7"/>
  <c r="B8" i="7"/>
  <c r="A8" i="7" s="1"/>
  <c r="E7" i="7"/>
  <c r="B7" i="7"/>
  <c r="A7" i="7" s="1"/>
  <c r="E6" i="7"/>
  <c r="B6" i="7"/>
  <c r="A6" i="7" s="1"/>
  <c r="E5" i="7"/>
  <c r="B5" i="7"/>
  <c r="A5" i="7" s="1"/>
  <c r="E4" i="7"/>
  <c r="B4" i="7"/>
  <c r="A4" i="7" s="1"/>
  <c r="E3" i="7"/>
  <c r="A3" i="7"/>
  <c r="E2" i="7"/>
  <c r="B2" i="7"/>
  <c r="A2" i="7" s="1"/>
  <c r="H72" i="6"/>
  <c r="H71" i="6"/>
  <c r="G71" i="6"/>
  <c r="I83" i="6" s="1"/>
  <c r="C71" i="6"/>
  <c r="B71" i="6"/>
  <c r="H70" i="6"/>
  <c r="G70" i="6"/>
  <c r="I82" i="6" s="1"/>
  <c r="C70" i="6"/>
  <c r="B70" i="6"/>
  <c r="H69" i="6"/>
  <c r="G69" i="6"/>
  <c r="I81" i="6" s="1"/>
  <c r="C69" i="6"/>
  <c r="B69" i="6"/>
  <c r="H68" i="6"/>
  <c r="G68" i="6"/>
  <c r="C68" i="6"/>
  <c r="B68" i="6"/>
  <c r="H67" i="6"/>
  <c r="G67" i="6"/>
  <c r="C67" i="6"/>
  <c r="B67" i="6"/>
  <c r="H66" i="6"/>
  <c r="G66" i="6"/>
  <c r="C66" i="6"/>
  <c r="B66" i="6"/>
  <c r="H65" i="6"/>
  <c r="G65" i="6"/>
  <c r="C65" i="6"/>
  <c r="B65" i="6"/>
  <c r="H64" i="6"/>
  <c r="G64" i="6"/>
  <c r="C64" i="6"/>
  <c r="B64" i="6"/>
  <c r="H63" i="6"/>
  <c r="G63" i="6"/>
  <c r="C63" i="6"/>
  <c r="B63" i="6"/>
  <c r="H62" i="6"/>
  <c r="G62" i="6"/>
  <c r="C62" i="6"/>
  <c r="B62" i="6"/>
  <c r="H61" i="6"/>
  <c r="G61" i="6"/>
  <c r="C61" i="6"/>
  <c r="B61" i="6"/>
  <c r="H60" i="6"/>
  <c r="G60" i="6"/>
  <c r="C60" i="6"/>
  <c r="B60" i="6"/>
  <c r="H59" i="6"/>
  <c r="G59" i="6"/>
  <c r="C59" i="6"/>
  <c r="B59" i="6"/>
  <c r="H58" i="6"/>
  <c r="G58" i="6"/>
  <c r="C58" i="6"/>
  <c r="B58" i="6"/>
  <c r="H57" i="6"/>
  <c r="G57" i="6"/>
  <c r="C57" i="6"/>
  <c r="B57" i="6"/>
  <c r="H56" i="6"/>
  <c r="G56" i="6"/>
  <c r="C56" i="6"/>
  <c r="B56" i="6"/>
  <c r="H55" i="6"/>
  <c r="G55" i="6"/>
  <c r="C55" i="6"/>
  <c r="B55" i="6"/>
  <c r="H54" i="6"/>
  <c r="G54" i="6"/>
  <c r="C54" i="6"/>
  <c r="B54" i="6"/>
  <c r="H53" i="6"/>
  <c r="G53" i="6"/>
  <c r="C53" i="6"/>
  <c r="B53" i="6"/>
  <c r="H52" i="6"/>
  <c r="G52" i="6"/>
  <c r="C52" i="6"/>
  <c r="B52" i="6"/>
  <c r="H51" i="6"/>
  <c r="G51" i="6"/>
  <c r="C51" i="6"/>
  <c r="B51" i="6"/>
  <c r="H50" i="6"/>
  <c r="G50" i="6"/>
  <c r="C50" i="6"/>
  <c r="B50" i="6"/>
  <c r="H49" i="6"/>
  <c r="G49" i="6"/>
  <c r="C49" i="6"/>
  <c r="B49" i="6"/>
  <c r="H48" i="6"/>
  <c r="G48" i="6"/>
  <c r="C48" i="6"/>
  <c r="B48" i="6"/>
  <c r="H47" i="6"/>
  <c r="G47" i="6"/>
  <c r="C47" i="6"/>
  <c r="B47" i="6"/>
  <c r="H46" i="6"/>
  <c r="G46" i="6"/>
  <c r="C46" i="6"/>
  <c r="B46" i="6"/>
  <c r="H45" i="6"/>
  <c r="G45" i="6"/>
  <c r="C45" i="6"/>
  <c r="B45" i="6"/>
  <c r="H44" i="6"/>
  <c r="G44" i="6"/>
  <c r="C44" i="6"/>
  <c r="B44" i="6"/>
  <c r="H43" i="6"/>
  <c r="G43" i="6"/>
  <c r="C43" i="6"/>
  <c r="B43" i="6"/>
  <c r="H42" i="6"/>
  <c r="G42" i="6"/>
  <c r="C42" i="6"/>
  <c r="B42" i="6"/>
  <c r="H41" i="6"/>
  <c r="G41" i="6"/>
  <c r="C41" i="6"/>
  <c r="B41" i="6"/>
  <c r="H40" i="6"/>
  <c r="G40" i="6"/>
  <c r="C40" i="6"/>
  <c r="B40" i="6"/>
  <c r="G39" i="6"/>
  <c r="C39" i="6"/>
  <c r="B39" i="6"/>
  <c r="H38" i="6"/>
  <c r="G38" i="6"/>
  <c r="C38" i="6"/>
  <c r="B38" i="6"/>
  <c r="H37" i="6"/>
  <c r="G37" i="6"/>
  <c r="C37" i="6"/>
  <c r="B37" i="6"/>
  <c r="H36" i="6"/>
  <c r="G36" i="6"/>
  <c r="C36" i="6"/>
  <c r="B36" i="6"/>
  <c r="H35" i="6"/>
  <c r="G35" i="6"/>
  <c r="C35" i="6"/>
  <c r="B35" i="6"/>
  <c r="H34" i="6"/>
  <c r="G34" i="6"/>
  <c r="C34" i="6"/>
  <c r="B34" i="6"/>
  <c r="H33" i="6"/>
  <c r="G33" i="6"/>
  <c r="C33" i="6"/>
  <c r="B33" i="6"/>
  <c r="H32" i="6"/>
  <c r="G32" i="6"/>
  <c r="C32" i="6"/>
  <c r="B32" i="6"/>
  <c r="H31" i="6"/>
  <c r="G31" i="6"/>
  <c r="C31" i="6"/>
  <c r="B31" i="6"/>
  <c r="H30" i="6"/>
  <c r="G30" i="6"/>
  <c r="C30" i="6"/>
  <c r="B30" i="6"/>
  <c r="H29" i="6"/>
  <c r="G29" i="6"/>
  <c r="C29" i="6"/>
  <c r="B29" i="6"/>
  <c r="H28" i="6"/>
  <c r="G28" i="6"/>
  <c r="C28" i="6"/>
  <c r="B28" i="6"/>
  <c r="H27" i="6"/>
  <c r="G27" i="6"/>
  <c r="C27" i="6"/>
  <c r="B27" i="6"/>
  <c r="H26" i="6"/>
  <c r="G26" i="6"/>
  <c r="C26" i="6"/>
  <c r="B26" i="6"/>
  <c r="H25" i="6"/>
  <c r="G25" i="6"/>
  <c r="I25" i="6" s="1"/>
  <c r="C25" i="6"/>
  <c r="B25" i="6"/>
  <c r="H24" i="6"/>
  <c r="G24" i="6"/>
  <c r="C24" i="6"/>
  <c r="B24" i="6"/>
  <c r="H23" i="6"/>
  <c r="G23" i="6"/>
  <c r="C23" i="6"/>
  <c r="B23" i="6"/>
  <c r="G22" i="6"/>
  <c r="C22" i="6"/>
  <c r="B22" i="6"/>
  <c r="H21" i="6"/>
  <c r="G21" i="6"/>
  <c r="C21" i="6"/>
  <c r="B21" i="6"/>
  <c r="H20" i="6"/>
  <c r="G20" i="6"/>
  <c r="C20" i="6"/>
  <c r="B20" i="6"/>
  <c r="H19" i="6"/>
  <c r="G19" i="6"/>
  <c r="C19" i="6"/>
  <c r="B19" i="6"/>
  <c r="H18" i="6"/>
  <c r="G18" i="6"/>
  <c r="C18" i="6"/>
  <c r="B18" i="6"/>
  <c r="H17" i="6"/>
  <c r="G17" i="6"/>
  <c r="C17" i="6"/>
  <c r="B17" i="6"/>
  <c r="H16" i="6"/>
  <c r="G16" i="6"/>
  <c r="C16" i="6"/>
  <c r="B16" i="6"/>
  <c r="G15" i="6"/>
  <c r="C15" i="6"/>
  <c r="B15" i="6"/>
  <c r="G14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O3" i="6"/>
  <c r="C3" i="6"/>
  <c r="B3" i="6"/>
  <c r="C2" i="6"/>
  <c r="B2" i="6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D13" i="2"/>
  <c r="D12" i="2"/>
  <c r="D11" i="2"/>
  <c r="D10" i="2"/>
  <c r="D9" i="2"/>
  <c r="D8" i="2"/>
  <c r="D7" i="2"/>
  <c r="D6" i="2"/>
  <c r="D5" i="2"/>
  <c r="D4" i="2"/>
  <c r="D3" i="2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P6" i="7" l="1"/>
  <c r="I103" i="11"/>
  <c r="Q8" i="6"/>
  <c r="P3" i="6"/>
  <c r="Q3" i="6"/>
  <c r="P8" i="6"/>
  <c r="Q2" i="6"/>
  <c r="P2" i="6"/>
  <c r="P3" i="7"/>
  <c r="P4" i="7"/>
  <c r="P5" i="7"/>
  <c r="P2" i="7"/>
  <c r="F42" i="7"/>
  <c r="F27" i="7"/>
  <c r="F50" i="7"/>
  <c r="F60" i="7"/>
  <c r="K28" i="6"/>
  <c r="K38" i="6"/>
  <c r="K43" i="6"/>
  <c r="K48" i="6"/>
  <c r="K53" i="6"/>
  <c r="K58" i="6"/>
  <c r="K63" i="6"/>
  <c r="F31" i="7"/>
  <c r="F18" i="7"/>
  <c r="K30" i="6"/>
  <c r="I35" i="6"/>
  <c r="K35" i="6"/>
  <c r="K40" i="6"/>
  <c r="K45" i="6"/>
  <c r="K50" i="6"/>
  <c r="K55" i="6"/>
  <c r="K60" i="6"/>
  <c r="K65" i="6"/>
  <c r="K77" i="6"/>
  <c r="I70" i="6"/>
  <c r="K70" i="6"/>
  <c r="F28" i="7"/>
  <c r="V6" i="6"/>
  <c r="V26" i="6"/>
  <c r="V18" i="6"/>
  <c r="V14" i="6"/>
  <c r="V10" i="6"/>
  <c r="V22" i="6"/>
  <c r="K80" i="6"/>
  <c r="I80" i="6"/>
  <c r="K68" i="6"/>
  <c r="V7" i="6"/>
  <c r="V3" i="6"/>
  <c r="V11" i="6"/>
  <c r="V19" i="6"/>
  <c r="V15" i="6"/>
  <c r="V23" i="6"/>
  <c r="K74" i="6"/>
  <c r="K26" i="6"/>
  <c r="I31" i="6"/>
  <c r="K31" i="6"/>
  <c r="K36" i="6"/>
  <c r="K41" i="6"/>
  <c r="K46" i="6"/>
  <c r="I51" i="6"/>
  <c r="K51" i="6"/>
  <c r="K56" i="6"/>
  <c r="K61" i="6"/>
  <c r="K66" i="6"/>
  <c r="K78" i="6"/>
  <c r="K71" i="6"/>
  <c r="F22" i="7"/>
  <c r="V27" i="6"/>
  <c r="F16" i="7"/>
  <c r="V5" i="6"/>
  <c r="V13" i="6"/>
  <c r="V9" i="6"/>
  <c r="V21" i="6"/>
  <c r="V17" i="6"/>
  <c r="V25" i="6"/>
  <c r="V29" i="6"/>
  <c r="I29" i="6"/>
  <c r="K29" i="6"/>
  <c r="K34" i="6"/>
  <c r="K39" i="6"/>
  <c r="K44" i="6"/>
  <c r="K49" i="6"/>
  <c r="K54" i="6"/>
  <c r="K59" i="6"/>
  <c r="K64" i="6"/>
  <c r="K69" i="6"/>
  <c r="F57" i="7"/>
  <c r="K73" i="6"/>
  <c r="K72" i="6"/>
  <c r="I33" i="6"/>
  <c r="K33" i="6"/>
  <c r="I27" i="6"/>
  <c r="K27" i="6"/>
  <c r="K32" i="6"/>
  <c r="I37" i="6"/>
  <c r="K37" i="6"/>
  <c r="K42" i="6"/>
  <c r="K47" i="6"/>
  <c r="K52" i="6"/>
  <c r="K57" i="6"/>
  <c r="K62" i="6"/>
  <c r="K67" i="6"/>
  <c r="K79" i="6"/>
  <c r="K75" i="6"/>
  <c r="V4" i="6"/>
  <c r="V12" i="6"/>
  <c r="V8" i="6"/>
  <c r="V16" i="6"/>
  <c r="V20" i="6"/>
  <c r="V28" i="6"/>
  <c r="V24" i="6"/>
  <c r="K76" i="6"/>
  <c r="U10" i="10"/>
  <c r="O302" i="10"/>
  <c r="P213" i="10"/>
  <c r="O55" i="10"/>
  <c r="U4" i="10"/>
  <c r="U6" i="10"/>
  <c r="U7" i="10"/>
  <c r="U5" i="10"/>
  <c r="U8" i="10"/>
  <c r="U9" i="10"/>
  <c r="T12" i="10"/>
  <c r="U11" i="10"/>
  <c r="P243" i="10"/>
  <c r="O278" i="10"/>
  <c r="O147" i="10"/>
  <c r="O40" i="10"/>
  <c r="O62" i="10"/>
  <c r="O75" i="10"/>
  <c r="O107" i="10"/>
  <c r="O139" i="10"/>
  <c r="O193" i="10"/>
  <c r="O242" i="10"/>
  <c r="O215" i="10"/>
  <c r="O328" i="10"/>
  <c r="O153" i="10"/>
  <c r="O98" i="10"/>
  <c r="O142" i="10"/>
  <c r="O272" i="10"/>
  <c r="O20" i="10"/>
  <c r="P341" i="10"/>
  <c r="O129" i="10"/>
  <c r="O30" i="10"/>
  <c r="O317" i="10"/>
  <c r="O95" i="10"/>
  <c r="O35" i="10"/>
  <c r="O42" i="10"/>
  <c r="O73" i="10"/>
  <c r="O45" i="10"/>
  <c r="O93" i="10"/>
  <c r="O203" i="10"/>
  <c r="O255" i="10"/>
  <c r="O288" i="10"/>
  <c r="O227" i="10"/>
  <c r="O253" i="10"/>
  <c r="O267" i="10"/>
  <c r="O343" i="10"/>
  <c r="O88" i="10"/>
  <c r="O152" i="10"/>
  <c r="O205" i="10"/>
  <c r="O15" i="10"/>
  <c r="O22" i="10"/>
  <c r="O103" i="10"/>
  <c r="O105" i="10"/>
  <c r="O122" i="10"/>
  <c r="O263" i="10"/>
  <c r="O277" i="10"/>
  <c r="P303" i="10"/>
  <c r="O322" i="10"/>
  <c r="O313" i="10"/>
  <c r="O47" i="10"/>
  <c r="O58" i="10"/>
  <c r="O137" i="10"/>
  <c r="P173" i="10"/>
  <c r="O202" i="10"/>
  <c r="O247" i="10"/>
  <c r="O287" i="10"/>
  <c r="O289" i="10"/>
  <c r="P351" i="10"/>
  <c r="O178" i="10"/>
  <c r="O195" i="10"/>
  <c r="O252" i="10"/>
  <c r="O32" i="10"/>
  <c r="O149" i="10"/>
  <c r="O158" i="10"/>
  <c r="O237" i="10"/>
  <c r="O239" i="10"/>
  <c r="O283" i="10"/>
  <c r="O298" i="10"/>
  <c r="O333" i="10"/>
  <c r="P337" i="10"/>
  <c r="O348" i="10"/>
  <c r="P356" i="10"/>
  <c r="P358" i="10"/>
  <c r="O19" i="10"/>
  <c r="P21" i="10"/>
  <c r="O23" i="10"/>
  <c r="O138" i="10"/>
  <c r="O198" i="10"/>
  <c r="O209" i="10"/>
  <c r="O292" i="10"/>
  <c r="O307" i="10"/>
  <c r="O309" i="10"/>
  <c r="P346" i="10"/>
  <c r="O17" i="10"/>
  <c r="O37" i="10"/>
  <c r="O52" i="10"/>
  <c r="O175" i="10"/>
  <c r="O187" i="10"/>
  <c r="O189" i="10"/>
  <c r="O207" i="10"/>
  <c r="O257" i="10"/>
  <c r="O268" i="10"/>
  <c r="O305" i="10"/>
  <c r="O318" i="10"/>
  <c r="O327" i="10"/>
  <c r="O329" i="10"/>
  <c r="O44" i="10"/>
  <c r="P46" i="10"/>
  <c r="O48" i="10"/>
  <c r="O78" i="10"/>
  <c r="O113" i="10"/>
  <c r="O115" i="10"/>
  <c r="O127" i="10"/>
  <c r="P143" i="10"/>
  <c r="O262" i="10"/>
  <c r="O273" i="10"/>
  <c r="O275" i="10"/>
  <c r="O312" i="10"/>
  <c r="O323" i="10"/>
  <c r="O355" i="10"/>
  <c r="O238" i="10"/>
  <c r="O249" i="10"/>
  <c r="O282" i="10"/>
  <c r="O297" i="10"/>
  <c r="O332" i="10"/>
  <c r="P336" i="10"/>
  <c r="O338" i="10"/>
  <c r="O293" i="10"/>
  <c r="O295" i="10"/>
  <c r="O308" i="10"/>
  <c r="P38" i="10"/>
  <c r="O53" i="10"/>
  <c r="O109" i="10"/>
  <c r="O155" i="10"/>
  <c r="O162" i="10"/>
  <c r="O188" i="10"/>
  <c r="O222" i="10"/>
  <c r="O229" i="10"/>
  <c r="O258" i="10"/>
  <c r="P90" i="10"/>
  <c r="O90" i="10"/>
  <c r="P124" i="10"/>
  <c r="O124" i="10"/>
  <c r="P190" i="10"/>
  <c r="O190" i="10"/>
  <c r="P224" i="10"/>
  <c r="O224" i="10"/>
  <c r="P120" i="10"/>
  <c r="O120" i="10"/>
  <c r="P154" i="10"/>
  <c r="O154" i="10"/>
  <c r="P220" i="10"/>
  <c r="O220" i="10"/>
  <c r="P254" i="10"/>
  <c r="O254" i="10"/>
  <c r="O133" i="10"/>
  <c r="O235" i="10"/>
  <c r="O269" i="10"/>
  <c r="O27" i="10"/>
  <c r="O50" i="10"/>
  <c r="O67" i="10"/>
  <c r="O69" i="10"/>
  <c r="O82" i="10"/>
  <c r="P84" i="10"/>
  <c r="O84" i="10"/>
  <c r="O118" i="10"/>
  <c r="O135" i="10"/>
  <c r="P150" i="10"/>
  <c r="O150" i="10"/>
  <c r="O167" i="10"/>
  <c r="O169" i="10"/>
  <c r="O182" i="10"/>
  <c r="P184" i="10"/>
  <c r="O184" i="10"/>
  <c r="O218" i="10"/>
  <c r="O233" i="10"/>
  <c r="P250" i="10"/>
  <c r="O250" i="10"/>
  <c r="O29" i="10"/>
  <c r="P31" i="10"/>
  <c r="O33" i="10"/>
  <c r="O63" i="10"/>
  <c r="O65" i="10"/>
  <c r="P80" i="10"/>
  <c r="O80" i="10"/>
  <c r="O97" i="10"/>
  <c r="O99" i="10"/>
  <c r="O112" i="10"/>
  <c r="P114" i="10"/>
  <c r="O114" i="10"/>
  <c r="O148" i="10"/>
  <c r="O163" i="10"/>
  <c r="O165" i="10"/>
  <c r="P180" i="10"/>
  <c r="O180" i="10"/>
  <c r="O197" i="10"/>
  <c r="O199" i="10"/>
  <c r="O212" i="10"/>
  <c r="P214" i="10"/>
  <c r="O214" i="10"/>
  <c r="O248" i="10"/>
  <c r="O265" i="10"/>
  <c r="O299" i="10"/>
  <c r="O25" i="10"/>
  <c r="P244" i="10"/>
  <c r="O244" i="10"/>
  <c r="O14" i="10"/>
  <c r="P16" i="10"/>
  <c r="O18" i="10"/>
  <c r="O39" i="10"/>
  <c r="P41" i="10"/>
  <c r="O43" i="10"/>
  <c r="O57" i="10"/>
  <c r="O59" i="10"/>
  <c r="O72" i="10"/>
  <c r="P74" i="10"/>
  <c r="O74" i="10"/>
  <c r="O108" i="10"/>
  <c r="O123" i="10"/>
  <c r="O125" i="10"/>
  <c r="P140" i="10"/>
  <c r="O140" i="10"/>
  <c r="O157" i="10"/>
  <c r="O159" i="10"/>
  <c r="O172" i="10"/>
  <c r="P174" i="10"/>
  <c r="O174" i="10"/>
  <c r="O208" i="10"/>
  <c r="O223" i="10"/>
  <c r="O225" i="10"/>
  <c r="P240" i="10"/>
  <c r="O240" i="10"/>
  <c r="O259" i="10"/>
  <c r="O325" i="10"/>
  <c r="P54" i="10"/>
  <c r="O54" i="10"/>
  <c r="P144" i="10"/>
  <c r="O144" i="10"/>
  <c r="P210" i="10"/>
  <c r="O210" i="10"/>
  <c r="P70" i="10"/>
  <c r="O70" i="10"/>
  <c r="O87" i="10"/>
  <c r="O89" i="10"/>
  <c r="O102" i="10"/>
  <c r="P104" i="10"/>
  <c r="O104" i="10"/>
  <c r="P170" i="10"/>
  <c r="O170" i="10"/>
  <c r="P204" i="10"/>
  <c r="O204" i="10"/>
  <c r="P110" i="10"/>
  <c r="O110" i="10"/>
  <c r="O24" i="10"/>
  <c r="P26" i="10"/>
  <c r="O28" i="10"/>
  <c r="O49" i="10"/>
  <c r="O68" i="10"/>
  <c r="O83" i="10"/>
  <c r="O85" i="10"/>
  <c r="P100" i="10"/>
  <c r="O100" i="10"/>
  <c r="O117" i="10"/>
  <c r="O119" i="10"/>
  <c r="O132" i="10"/>
  <c r="P134" i="10"/>
  <c r="O134" i="10"/>
  <c r="O168" i="10"/>
  <c r="O183" i="10"/>
  <c r="O185" i="10"/>
  <c r="P200" i="10"/>
  <c r="O200" i="10"/>
  <c r="O217" i="10"/>
  <c r="O219" i="10"/>
  <c r="O232" i="10"/>
  <c r="P234" i="10"/>
  <c r="O234" i="10"/>
  <c r="O285" i="10"/>
  <c r="O319" i="10"/>
  <c r="P64" i="10"/>
  <c r="O64" i="10"/>
  <c r="P130" i="10"/>
  <c r="O130" i="10"/>
  <c r="P164" i="10"/>
  <c r="O164" i="10"/>
  <c r="P230" i="10"/>
  <c r="O230" i="10"/>
  <c r="P264" i="10"/>
  <c r="O264" i="10"/>
  <c r="O315" i="10"/>
  <c r="O34" i="10"/>
  <c r="P36" i="10"/>
  <c r="P60" i="10"/>
  <c r="O60" i="10"/>
  <c r="O77" i="10"/>
  <c r="O79" i="10"/>
  <c r="O92" i="10"/>
  <c r="P94" i="10"/>
  <c r="O94" i="10"/>
  <c r="O128" i="10"/>
  <c r="O145" i="10"/>
  <c r="P160" i="10"/>
  <c r="O160" i="10"/>
  <c r="O177" i="10"/>
  <c r="O179" i="10"/>
  <c r="O192" i="10"/>
  <c r="P194" i="10"/>
  <c r="O194" i="10"/>
  <c r="O228" i="10"/>
  <c r="O245" i="10"/>
  <c r="P260" i="10"/>
  <c r="O260" i="10"/>
  <c r="O279" i="10"/>
  <c r="P342" i="10"/>
  <c r="P354" i="10"/>
  <c r="O359" i="10"/>
  <c r="O270" i="10"/>
  <c r="O274" i="10"/>
  <c r="O280" i="10"/>
  <c r="O284" i="10"/>
  <c r="O290" i="10"/>
  <c r="O294" i="10"/>
  <c r="O300" i="10"/>
  <c r="O304" i="10"/>
  <c r="O310" i="10"/>
  <c r="O314" i="10"/>
  <c r="O320" i="10"/>
  <c r="O324" i="10"/>
  <c r="O330" i="10"/>
  <c r="P347" i="10"/>
  <c r="I43" i="6"/>
  <c r="I63" i="6"/>
  <c r="I55" i="6"/>
  <c r="I65" i="6"/>
  <c r="I77" i="6"/>
  <c r="I39" i="6"/>
  <c r="I57" i="6"/>
  <c r="I41" i="6"/>
  <c r="I74" i="6"/>
  <c r="I45" i="6"/>
  <c r="I61" i="6"/>
  <c r="I26" i="6"/>
  <c r="I28" i="6"/>
  <c r="I30" i="6"/>
  <c r="I32" i="6"/>
  <c r="I34" i="6"/>
  <c r="I36" i="6"/>
  <c r="I38" i="6"/>
  <c r="I40" i="6"/>
  <c r="I42" i="6"/>
  <c r="I44" i="6"/>
  <c r="I46" i="6"/>
  <c r="I48" i="6"/>
  <c r="I50" i="6"/>
  <c r="I52" i="6"/>
  <c r="I54" i="6"/>
  <c r="I56" i="6"/>
  <c r="I58" i="6"/>
  <c r="I60" i="6"/>
  <c r="I62" i="6"/>
  <c r="I64" i="6"/>
  <c r="I66" i="6"/>
  <c r="I78" i="6"/>
  <c r="I68" i="6"/>
  <c r="I72" i="6"/>
  <c r="I53" i="6"/>
  <c r="I79" i="6"/>
  <c r="I67" i="6"/>
  <c r="I75" i="6"/>
  <c r="I47" i="6"/>
  <c r="I59" i="6"/>
  <c r="I76" i="6"/>
  <c r="I49" i="6"/>
  <c r="I69" i="6"/>
  <c r="I71" i="6"/>
  <c r="I73" i="6"/>
  <c r="O4" i="6"/>
  <c r="F33" i="7"/>
  <c r="F43" i="7"/>
  <c r="F26" i="7"/>
  <c r="F47" i="7"/>
  <c r="F36" i="7"/>
  <c r="F41" i="7"/>
  <c r="F46" i="7"/>
  <c r="F39" i="7"/>
  <c r="F23" i="7"/>
  <c r="F19" i="7"/>
  <c r="F48" i="7"/>
  <c r="F55" i="7"/>
  <c r="F53" i="7"/>
  <c r="F58" i="7"/>
  <c r="F21" i="7"/>
  <c r="F29" i="7"/>
  <c r="F52" i="7"/>
  <c r="F49" i="7"/>
  <c r="F51" i="7"/>
  <c r="F24" i="7"/>
  <c r="F17" i="7"/>
  <c r="F32" i="7"/>
  <c r="F56" i="7"/>
  <c r="F44" i="7"/>
  <c r="F37" i="7"/>
  <c r="F34" i="7"/>
  <c r="F38" i="7"/>
  <c r="F45" i="7"/>
  <c r="F61" i="7"/>
  <c r="F14" i="7"/>
  <c r="F54" i="7"/>
  <c r="F59" i="7"/>
  <c r="F62" i="7"/>
  <c r="O335" i="10"/>
  <c r="O340" i="10"/>
  <c r="O345" i="10"/>
  <c r="O350" i="10"/>
  <c r="O361" i="10"/>
  <c r="O334" i="10"/>
  <c r="O339" i="10"/>
  <c r="O344" i="10"/>
  <c r="O349" i="10"/>
  <c r="O352" i="10"/>
  <c r="O357" i="10"/>
  <c r="O360" i="10"/>
  <c r="O51" i="10"/>
  <c r="O56" i="10"/>
  <c r="O61" i="10"/>
  <c r="O66" i="10"/>
  <c r="O71" i="10"/>
  <c r="O76" i="10"/>
  <c r="O81" i="10"/>
  <c r="O86" i="10"/>
  <c r="O91" i="10"/>
  <c r="O96" i="10"/>
  <c r="O101" i="10"/>
  <c r="O106" i="10"/>
  <c r="O111" i="10"/>
  <c r="O116" i="10"/>
  <c r="O121" i="10"/>
  <c r="O126" i="10"/>
  <c r="O131" i="10"/>
  <c r="O136" i="10"/>
  <c r="O141" i="10"/>
  <c r="O146" i="10"/>
  <c r="O151" i="10"/>
  <c r="O156" i="10"/>
  <c r="O161" i="10"/>
  <c r="O166" i="10"/>
  <c r="O171" i="10"/>
  <c r="O176" i="10"/>
  <c r="O181" i="10"/>
  <c r="O186" i="10"/>
  <c r="O191" i="10"/>
  <c r="O196" i="10"/>
  <c r="O201" i="10"/>
  <c r="O206" i="10"/>
  <c r="O211" i="10"/>
  <c r="O216" i="10"/>
  <c r="O221" i="10"/>
  <c r="O226" i="10"/>
  <c r="O231" i="10"/>
  <c r="O236" i="10"/>
  <c r="O241" i="10"/>
  <c r="O246" i="10"/>
  <c r="O251" i="10"/>
  <c r="O256" i="10"/>
  <c r="O261" i="10"/>
  <c r="O266" i="10"/>
  <c r="O271" i="10"/>
  <c r="O276" i="10"/>
  <c r="O281" i="10"/>
  <c r="O286" i="10"/>
  <c r="O291" i="10"/>
  <c r="O296" i="10"/>
  <c r="O301" i="10"/>
  <c r="O306" i="10"/>
  <c r="O311" i="10"/>
  <c r="O316" i="10"/>
  <c r="O321" i="10"/>
  <c r="O326" i="10"/>
  <c r="O331" i="10"/>
  <c r="O353" i="10"/>
  <c r="F15" i="7"/>
  <c r="F20" i="7"/>
  <c r="F25" i="7"/>
  <c r="F30" i="7"/>
  <c r="F35" i="7"/>
  <c r="F40" i="7"/>
  <c r="I104" i="11" l="1"/>
  <c r="I105" i="11" s="1"/>
  <c r="P4" i="6"/>
  <c r="R4" i="6" s="1"/>
  <c r="Q4" i="6"/>
  <c r="O5" i="6"/>
  <c r="W27" i="6"/>
  <c r="W26" i="6"/>
  <c r="V8" i="10"/>
  <c r="W24" i="6"/>
  <c r="W19" i="6"/>
  <c r="W18" i="6"/>
  <c r="V9" i="10"/>
  <c r="W29" i="6"/>
  <c r="Q6" i="7"/>
  <c r="V6" i="10"/>
  <c r="W21" i="6"/>
  <c r="W8" i="6"/>
  <c r="W9" i="6"/>
  <c r="W23" i="6"/>
  <c r="W10" i="6"/>
  <c r="W12" i="6"/>
  <c r="W13" i="6"/>
  <c r="W15" i="6"/>
  <c r="W14" i="6"/>
  <c r="R3" i="6"/>
  <c r="W11" i="6"/>
  <c r="W7" i="6"/>
  <c r="V5" i="10"/>
  <c r="W28" i="6"/>
  <c r="W25" i="6"/>
  <c r="V7" i="10"/>
  <c r="W20" i="6"/>
  <c r="W17" i="6"/>
  <c r="W16" i="6"/>
  <c r="W22" i="6"/>
  <c r="V11" i="10"/>
  <c r="V10" i="10"/>
  <c r="T13" i="10"/>
  <c r="U12" i="10"/>
  <c r="V12" i="10" s="1"/>
  <c r="Q5" i="7"/>
  <c r="Q4" i="7"/>
  <c r="O6" i="6" l="1"/>
  <c r="O7" i="6" s="1"/>
  <c r="P5" i="6"/>
  <c r="R5" i="6" s="1"/>
  <c r="Q5" i="6"/>
  <c r="T14" i="10"/>
  <c r="U13" i="10"/>
  <c r="V13" i="10" s="1"/>
  <c r="P7" i="6" l="1"/>
  <c r="R8" i="6" s="1"/>
  <c r="Q7" i="6"/>
  <c r="P6" i="6"/>
  <c r="R6" i="6" s="1"/>
  <c r="Q6" i="6"/>
  <c r="T15" i="10"/>
  <c r="U14" i="10"/>
  <c r="V14" i="10" s="1"/>
  <c r="R7" i="6" l="1"/>
  <c r="T16" i="10"/>
  <c r="U15" i="10"/>
  <c r="V15" i="10" s="1"/>
  <c r="T17" i="10" l="1"/>
  <c r="U16" i="10"/>
  <c r="V16" i="10" s="1"/>
  <c r="T18" i="10" l="1"/>
  <c r="U17" i="10"/>
  <c r="V17" i="10" s="1"/>
  <c r="T19" i="10" l="1"/>
  <c r="U18" i="10"/>
  <c r="V18" i="10" s="1"/>
  <c r="T20" i="10" l="1"/>
  <c r="U19" i="10"/>
  <c r="V19" i="10" s="1"/>
  <c r="T21" i="10" l="1"/>
  <c r="U20" i="10"/>
  <c r="V20" i="10" s="1"/>
  <c r="T22" i="10" l="1"/>
  <c r="U21" i="10"/>
  <c r="V21" i="10" s="1"/>
  <c r="T23" i="10" l="1"/>
  <c r="U23" i="10" s="1"/>
  <c r="U22" i="10"/>
  <c r="V22" i="10" s="1"/>
  <c r="V23" i="10" l="1"/>
  <c r="T24" i="10"/>
  <c r="T25" i="10" l="1"/>
  <c r="U24" i="10"/>
  <c r="V24" i="10" s="1"/>
  <c r="T26" i="10" l="1"/>
  <c r="U25" i="10"/>
  <c r="V25" i="10" s="1"/>
  <c r="T27" i="10" l="1"/>
  <c r="U26" i="10"/>
  <c r="V26" i="10" s="1"/>
  <c r="U27" i="10" l="1"/>
  <c r="V27" i="10" s="1"/>
  <c r="T28" i="10"/>
  <c r="T29" i="10" l="1"/>
  <c r="U28" i="10"/>
  <c r="V28" i="10" s="1"/>
  <c r="T30" i="10" l="1"/>
  <c r="U29" i="10"/>
  <c r="V29" i="10" s="1"/>
  <c r="T31" i="10" l="1"/>
  <c r="U30" i="10"/>
  <c r="V30" i="10" s="1"/>
  <c r="T32" i="10" l="1"/>
  <c r="U31" i="10"/>
  <c r="V31" i="10" s="1"/>
  <c r="T33" i="10" l="1"/>
  <c r="U32" i="10"/>
  <c r="V32" i="10" s="1"/>
  <c r="T34" i="10" l="1"/>
  <c r="U34" i="10" s="1"/>
  <c r="U33" i="10"/>
  <c r="V33" i="10" s="1"/>
  <c r="V34" i="10" l="1"/>
  <c r="T35" i="10"/>
  <c r="T36" i="10" s="1"/>
</calcChain>
</file>

<file path=xl/sharedStrings.xml><?xml version="1.0" encoding="utf-8"?>
<sst xmlns="http://schemas.openxmlformats.org/spreadsheetml/2006/main" count="178" uniqueCount="66">
  <si>
    <t>Ocupado INE</t>
  </si>
  <si>
    <t>Búsqueda CIES</t>
  </si>
  <si>
    <t>Dic - Feb</t>
  </si>
  <si>
    <t>Ene - Mar</t>
  </si>
  <si>
    <t>Feb - Abr</t>
  </si>
  <si>
    <t>Mar - May</t>
  </si>
  <si>
    <t>Abr - Jun</t>
  </si>
  <si>
    <t>May - Jul</t>
  </si>
  <si>
    <t>Jun - Ago</t>
  </si>
  <si>
    <t>Jul - Sep</t>
  </si>
  <si>
    <t>Ago - Oct</t>
  </si>
  <si>
    <t>Sep - Nov</t>
  </si>
  <si>
    <t>Oct - Dic</t>
  </si>
  <si>
    <t>Nov - Ene</t>
  </si>
  <si>
    <t>Cesantes google</t>
  </si>
  <si>
    <t>Indice CIES</t>
  </si>
  <si>
    <t>jun.2022</t>
  </si>
  <si>
    <t>jul.2022</t>
  </si>
  <si>
    <t>ago.2022</t>
  </si>
  <si>
    <t>nov.2022</t>
  </si>
  <si>
    <t>dic.2022</t>
  </si>
  <si>
    <t>mar.2023</t>
  </si>
  <si>
    <t>jul.2023</t>
  </si>
  <si>
    <t>ago.2023</t>
  </si>
  <si>
    <t>sep.2023</t>
  </si>
  <si>
    <t>mes</t>
  </si>
  <si>
    <t>año</t>
  </si>
  <si>
    <t>Disolucion empresas (programa feb 23)</t>
  </si>
  <si>
    <t>Creación de empresas</t>
  </si>
  <si>
    <t>Suma creación de mpresas 12 meses</t>
  </si>
  <si>
    <t>Creación de empresa</t>
  </si>
  <si>
    <t>Boletines</t>
  </si>
  <si>
    <t>Promedio Movil</t>
  </si>
  <si>
    <t>Crecimiento</t>
  </si>
  <si>
    <t>Boletines base 100</t>
  </si>
  <si>
    <t>Personas</t>
  </si>
  <si>
    <t>Empresas</t>
  </si>
  <si>
    <t>Boletines concursales</t>
  </si>
  <si>
    <t>N° de Cotizantes Dependientes</t>
  </si>
  <si>
    <t xml:space="preserve">N° de Cotizantes </t>
  </si>
  <si>
    <t>Creación de empleo</t>
  </si>
  <si>
    <t>Destrucción de empleo</t>
  </si>
  <si>
    <t>Estimación sin todos los datos del mes</t>
  </si>
  <si>
    <t>dic-feb</t>
  </si>
  <si>
    <t>Personas Base 100 en 2019</t>
  </si>
  <si>
    <t>Empresas base 100 en 2019</t>
  </si>
  <si>
    <t>Empresas creadas</t>
  </si>
  <si>
    <t>Crecimiento trimestral</t>
  </si>
  <si>
    <t>Variacion promedio movil</t>
  </si>
  <si>
    <t>Año</t>
  </si>
  <si>
    <t>Trimestre</t>
  </si>
  <si>
    <t>Ingreso promedio cotizantes</t>
  </si>
  <si>
    <t>Ingreso promedio cotizantes en UF</t>
  </si>
  <si>
    <t>UF</t>
  </si>
  <si>
    <t>masa salarial UF (millones de pesos)</t>
  </si>
  <si>
    <t>Masa Salarial UF</t>
  </si>
  <si>
    <t>meses</t>
  </si>
  <si>
    <t>Deudores hombres con deuda al día</t>
  </si>
  <si>
    <t>Deudoras mujeres con deuda al día</t>
  </si>
  <si>
    <t>Deudoras mujeres con mora</t>
  </si>
  <si>
    <t>Deudores hombres con mora</t>
  </si>
  <si>
    <t>Total deuda al dia</t>
  </si>
  <si>
    <t>total deuda morosa</t>
  </si>
  <si>
    <t>total deuda</t>
  </si>
  <si>
    <t>Empresa en septiembre</t>
  </si>
  <si>
    <t>Variación ene-sep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</si>
</sst>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_-;\-* #,##0_-;_-* &quot;-&quot;_-;_-@_-"/>
    <numFmt numFmtId="165" formatCode="_-* #,##0.00_-;\-* #,##0.00_-;_-* &quot;-&quot;_-;_-@"/>
    <numFmt numFmtId="166" formatCode="0.0"/>
    <numFmt numFmtId="167" formatCode="_-* #,##0.0_-;\-* #,##0.0_-;_-* &quot;-&quot;_-;_-@"/>
    <numFmt numFmtId="168" formatCode="mmm\.yyyy"/>
    <numFmt numFmtId="169" formatCode="_-* #,##0_-;\-* #,##0_-;_-* &quot;-&quot;_-;_-@"/>
    <numFmt numFmtId="170" formatCode="#,##0.0"/>
    <numFmt numFmtId="171" formatCode="0.0%"/>
    <numFmt numFmtId="172" formatCode="#,##0.0_ ;\-#,##0.0\ "/>
    <numFmt numFmtId="173" formatCode="#,##0_ ;\-#,##0\ "/>
    <numFmt numFmtId="174" formatCode="#,##0.0000_ ;\-#,##0.0000\ "/>
    <numFmt numFmtId="175" formatCode="&quot;$&quot;\ #,##0"/>
    <numFmt numFmtId="176" formatCode="mmm/yyyy"/>
  </numFmts>
  <fonts count="2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/>
    </xf>
    <xf numFmtId="165" fontId="7" fillId="0" borderId="0" xfId="0" applyNumberFormat="1" applyFont="1"/>
    <xf numFmtId="4" fontId="9" fillId="2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166" fontId="7" fillId="0" borderId="0" xfId="0" applyNumberFormat="1" applyFont="1" applyAlignment="1">
      <alignment horizontal="center"/>
    </xf>
    <xf numFmtId="167" fontId="7" fillId="0" borderId="0" xfId="0" applyNumberFormat="1" applyFont="1"/>
    <xf numFmtId="168" fontId="7" fillId="0" borderId="5" xfId="0" applyNumberFormat="1" applyFont="1" applyBorder="1" applyAlignment="1">
      <alignment horizontal="center"/>
    </xf>
    <xf numFmtId="169" fontId="7" fillId="0" borderId="0" xfId="0" applyNumberFormat="1" applyFont="1"/>
    <xf numFmtId="168" fontId="7" fillId="0" borderId="6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70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73" fontId="7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center"/>
    </xf>
    <xf numFmtId="17" fontId="7" fillId="0" borderId="0" xfId="0" applyNumberFormat="1" applyFont="1"/>
    <xf numFmtId="171" fontId="7" fillId="0" borderId="0" xfId="0" applyNumberFormat="1" applyFont="1"/>
    <xf numFmtId="167" fontId="0" fillId="0" borderId="0" xfId="0" applyNumberFormat="1"/>
    <xf numFmtId="0" fontId="12" fillId="5" borderId="0" xfId="0" applyFont="1" applyFill="1" applyAlignment="1">
      <alignment horizontal="center" vertical="center"/>
    </xf>
    <xf numFmtId="4" fontId="12" fillId="5" borderId="0" xfId="0" applyNumberFormat="1" applyFont="1" applyFill="1" applyAlignment="1">
      <alignment horizontal="center"/>
    </xf>
    <xf numFmtId="164" fontId="0" fillId="0" borderId="0" xfId="1" applyFont="1"/>
    <xf numFmtId="171" fontId="0" fillId="0" borderId="0" xfId="2" applyNumberFormat="1" applyFont="1"/>
    <xf numFmtId="0" fontId="13" fillId="0" borderId="7" xfId="0" applyFont="1" applyBorder="1" applyAlignment="1">
      <alignment horizontal="center" vertical="top" wrapText="1"/>
    </xf>
    <xf numFmtId="0" fontId="14" fillId="0" borderId="0" xfId="0" applyFont="1"/>
    <xf numFmtId="0" fontId="14" fillId="0" borderId="4" xfId="0" applyFont="1" applyBorder="1"/>
    <xf numFmtId="17" fontId="13" fillId="0" borderId="7" xfId="0" applyNumberFormat="1" applyFont="1" applyBorder="1"/>
    <xf numFmtId="174" fontId="0" fillId="0" borderId="0" xfId="0" applyNumberFormat="1"/>
    <xf numFmtId="172" fontId="0" fillId="0" borderId="0" xfId="1" applyNumberFormat="1" applyFont="1" applyAlignment="1">
      <alignment horizontal="center"/>
    </xf>
    <xf numFmtId="17" fontId="15" fillId="0" borderId="7" xfId="0" applyNumberFormat="1" applyFont="1" applyBorder="1"/>
    <xf numFmtId="17" fontId="16" fillId="0" borderId="7" xfId="0" applyNumberFormat="1" applyFont="1" applyBorder="1"/>
    <xf numFmtId="3" fontId="0" fillId="0" borderId="0" xfId="0" applyNumberFormat="1"/>
    <xf numFmtId="171" fontId="0" fillId="0" borderId="0" xfId="0" applyNumberFormat="1"/>
    <xf numFmtId="169" fontId="0" fillId="0" borderId="0" xfId="0" applyNumberFormat="1"/>
    <xf numFmtId="0" fontId="6" fillId="0" borderId="0" xfId="0" applyFont="1"/>
    <xf numFmtId="0" fontId="0" fillId="6" borderId="0" xfId="0" applyFill="1"/>
    <xf numFmtId="169" fontId="0" fillId="0" borderId="4" xfId="0" applyNumberFormat="1" applyBorder="1"/>
    <xf numFmtId="0" fontId="9" fillId="2" borderId="4" xfId="0" applyFont="1" applyFill="1" applyBorder="1" applyAlignment="1">
      <alignment horizontal="center" vertical="center"/>
    </xf>
    <xf numFmtId="0" fontId="5" fillId="0" borderId="0" xfId="0" applyFont="1"/>
    <xf numFmtId="172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173" fontId="0" fillId="0" borderId="0" xfId="0" applyNumberFormat="1"/>
    <xf numFmtId="171" fontId="0" fillId="0" borderId="0" xfId="2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3" fillId="0" borderId="4" xfId="0" applyFont="1" applyBorder="1" applyAlignment="1">
      <alignment horizontal="center" vertical="top" wrapText="1"/>
    </xf>
    <xf numFmtId="3" fontId="13" fillId="0" borderId="4" xfId="0" applyNumberFormat="1" applyFont="1" applyBorder="1"/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4" fontId="18" fillId="0" borderId="8" xfId="0" applyNumberFormat="1" applyFont="1" applyBorder="1" applyAlignment="1">
      <alignment horizontal="right" vertical="center"/>
    </xf>
    <xf numFmtId="3" fontId="17" fillId="0" borderId="7" xfId="0" applyNumberFormat="1" applyFont="1" applyBorder="1"/>
    <xf numFmtId="175" fontId="17" fillId="0" borderId="7" xfId="0" applyNumberFormat="1" applyFont="1" applyBorder="1"/>
    <xf numFmtId="3" fontId="19" fillId="0" borderId="7" xfId="0" applyNumberFormat="1" applyFont="1" applyBorder="1"/>
    <xf numFmtId="175" fontId="19" fillId="0" borderId="7" xfId="0" applyNumberFormat="1" applyFont="1" applyBorder="1"/>
    <xf numFmtId="3" fontId="19" fillId="0" borderId="7" xfId="0" applyNumberFormat="1" applyFont="1" applyBorder="1" applyAlignment="1">
      <alignment horizontal="center"/>
    </xf>
    <xf numFmtId="170" fontId="17" fillId="0" borderId="4" xfId="0" applyNumberFormat="1" applyFont="1" applyBorder="1" applyAlignment="1">
      <alignment horizontal="center"/>
    </xf>
    <xf numFmtId="170" fontId="13" fillId="0" borderId="4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  <xf numFmtId="175" fontId="16" fillId="0" borderId="7" xfId="0" applyNumberFormat="1" applyFont="1" applyBorder="1"/>
    <xf numFmtId="0" fontId="2" fillId="0" borderId="0" xfId="0" applyFont="1"/>
    <xf numFmtId="172" fontId="2" fillId="0" borderId="0" xfId="1" applyNumberFormat="1" applyFont="1" applyAlignment="1">
      <alignment horizontal="center" vertical="center"/>
    </xf>
    <xf numFmtId="3" fontId="16" fillId="0" borderId="7" xfId="0" applyNumberFormat="1" applyFont="1" applyBorder="1"/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176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0" fontId="1" fillId="0" borderId="0" xfId="0" applyFont="1"/>
    <xf numFmtId="0" fontId="21" fillId="0" borderId="4" xfId="0" applyFont="1" applyBorder="1" applyAlignment="1">
      <alignment horizontal="center" vertical="center" wrapText="1"/>
    </xf>
    <xf numFmtId="176" fontId="22" fillId="7" borderId="0" xfId="0" applyNumberFormat="1" applyFont="1" applyFill="1" applyAlignment="1">
      <alignment horizontal="center"/>
    </xf>
    <xf numFmtId="0" fontId="23" fillId="7" borderId="0" xfId="0" applyFont="1" applyFill="1" applyAlignment="1">
      <alignment horizontal="right"/>
    </xf>
    <xf numFmtId="0" fontId="0" fillId="7" borderId="0" xfId="0" applyFill="1"/>
    <xf numFmtId="166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0" fillId="0" borderId="0" xfId="0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'Agencias laborales (Grafico 1)'!$D$1</c:f>
              <c:strCache>
                <c:ptCount val="1"/>
                <c:pt idx="0">
                  <c:v>Búsqueda CIES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'Agencias laborales (Grafico 1)'!$A$2:$B$70</c:f>
              <c:multiLvlStrCache>
                <c:ptCount val="69"/>
                <c:lvl>
                  <c:pt idx="0">
                    <c:v>Dic - Feb</c:v>
                  </c:pt>
                  <c:pt idx="1">
                    <c:v>Ene - Mar</c:v>
                  </c:pt>
                  <c:pt idx="2">
                    <c:v>Feb - Abr</c:v>
                  </c:pt>
                  <c:pt idx="3">
                    <c:v>Mar - May</c:v>
                  </c:pt>
                  <c:pt idx="4">
                    <c:v>Abr - Jun</c:v>
                  </c:pt>
                  <c:pt idx="5">
                    <c:v>May - Jul</c:v>
                  </c:pt>
                  <c:pt idx="6">
                    <c:v>Jun - Ago</c:v>
                  </c:pt>
                  <c:pt idx="7">
                    <c:v>Jul - Sep</c:v>
                  </c:pt>
                  <c:pt idx="8">
                    <c:v>Ago - Oct</c:v>
                  </c:pt>
                  <c:pt idx="9">
                    <c:v>Sep - Nov</c:v>
                  </c:pt>
                  <c:pt idx="10">
                    <c:v>Oct - Dic</c:v>
                  </c:pt>
                  <c:pt idx="11">
                    <c:v>Nov - Ene</c:v>
                  </c:pt>
                  <c:pt idx="12">
                    <c:v>Dic - Feb</c:v>
                  </c:pt>
                  <c:pt idx="13">
                    <c:v>Ene - Mar</c:v>
                  </c:pt>
                  <c:pt idx="14">
                    <c:v>Feb - Abr</c:v>
                  </c:pt>
                  <c:pt idx="15">
                    <c:v>Mar - May</c:v>
                  </c:pt>
                  <c:pt idx="16">
                    <c:v>Abr - Jun</c:v>
                  </c:pt>
                  <c:pt idx="17">
                    <c:v>May - Jul</c:v>
                  </c:pt>
                  <c:pt idx="18">
                    <c:v>Jun - Ago</c:v>
                  </c:pt>
                  <c:pt idx="19">
                    <c:v>Jul - Sep</c:v>
                  </c:pt>
                  <c:pt idx="20">
                    <c:v>Ago - Oct</c:v>
                  </c:pt>
                  <c:pt idx="21">
                    <c:v>Sep - Nov</c:v>
                  </c:pt>
                  <c:pt idx="22">
                    <c:v>Oct - Dic</c:v>
                  </c:pt>
                  <c:pt idx="23">
                    <c:v>Nov - Ene</c:v>
                  </c:pt>
                  <c:pt idx="24">
                    <c:v>Dic - Feb</c:v>
                  </c:pt>
                  <c:pt idx="25">
                    <c:v>Ene - Mar</c:v>
                  </c:pt>
                  <c:pt idx="26">
                    <c:v>Feb - Abr</c:v>
                  </c:pt>
                  <c:pt idx="27">
                    <c:v>Mar - May</c:v>
                  </c:pt>
                  <c:pt idx="28">
                    <c:v>Abr - Jun</c:v>
                  </c:pt>
                  <c:pt idx="29">
                    <c:v>May - Jul</c:v>
                  </c:pt>
                  <c:pt idx="30">
                    <c:v>Jun - Ago</c:v>
                  </c:pt>
                  <c:pt idx="31">
                    <c:v>Jul - Sep</c:v>
                  </c:pt>
                  <c:pt idx="32">
                    <c:v>Ago - Oct</c:v>
                  </c:pt>
                  <c:pt idx="33">
                    <c:v>Sep - Nov</c:v>
                  </c:pt>
                  <c:pt idx="34">
                    <c:v>Oct - Dic</c:v>
                  </c:pt>
                  <c:pt idx="35">
                    <c:v>Nov - Ene</c:v>
                  </c:pt>
                  <c:pt idx="36">
                    <c:v>Dic - Feb</c:v>
                  </c:pt>
                  <c:pt idx="37">
                    <c:v>Ene - Mar</c:v>
                  </c:pt>
                  <c:pt idx="38">
                    <c:v>Feb - Abr</c:v>
                  </c:pt>
                  <c:pt idx="39">
                    <c:v>Mar - May</c:v>
                  </c:pt>
                  <c:pt idx="40">
                    <c:v>Abr - Jun</c:v>
                  </c:pt>
                  <c:pt idx="41">
                    <c:v>May - Jul</c:v>
                  </c:pt>
                  <c:pt idx="42">
                    <c:v>Jun - Ago</c:v>
                  </c:pt>
                  <c:pt idx="43">
                    <c:v>Jul - Sep</c:v>
                  </c:pt>
                  <c:pt idx="44">
                    <c:v>Ago - Oct</c:v>
                  </c:pt>
                  <c:pt idx="45">
                    <c:v>Sep - Nov</c:v>
                  </c:pt>
                  <c:pt idx="46">
                    <c:v>Oct - Dic</c:v>
                  </c:pt>
                  <c:pt idx="47">
                    <c:v>Nov - Ene</c:v>
                  </c:pt>
                  <c:pt idx="48">
                    <c:v>Dic - Feb</c:v>
                  </c:pt>
                  <c:pt idx="49">
                    <c:v>Ene - Mar</c:v>
                  </c:pt>
                  <c:pt idx="50">
                    <c:v>Feb - Abr</c:v>
                  </c:pt>
                  <c:pt idx="51">
                    <c:v>Mar - May</c:v>
                  </c:pt>
                  <c:pt idx="52">
                    <c:v>Abr - Jun</c:v>
                  </c:pt>
                  <c:pt idx="53">
                    <c:v>May - Jul</c:v>
                  </c:pt>
                  <c:pt idx="54">
                    <c:v>Jun - Ago</c:v>
                  </c:pt>
                  <c:pt idx="55">
                    <c:v>Jul - Sep</c:v>
                  </c:pt>
                  <c:pt idx="56">
                    <c:v>Ago - Oct</c:v>
                  </c:pt>
                  <c:pt idx="57">
                    <c:v>Sep - Nov</c:v>
                  </c:pt>
                  <c:pt idx="58">
                    <c:v>Oct - Dic</c:v>
                  </c:pt>
                  <c:pt idx="59">
                    <c:v>Nov - Ene</c:v>
                  </c:pt>
                  <c:pt idx="60">
                    <c:v>dic-feb</c:v>
                  </c:pt>
                  <c:pt idx="61">
                    <c:v>Ene - Mar</c:v>
                  </c:pt>
                  <c:pt idx="62">
                    <c:v>Feb - Abr</c:v>
                  </c:pt>
                  <c:pt idx="63">
                    <c:v>Mar - May</c:v>
                  </c:pt>
                  <c:pt idx="64">
                    <c:v>Abr - Jun</c:v>
                  </c:pt>
                  <c:pt idx="65">
                    <c:v>May - Jul</c:v>
                  </c:pt>
                  <c:pt idx="66">
                    <c:v>Jun - Ago</c:v>
                  </c:pt>
                  <c:pt idx="67">
                    <c:v>Jul - Sep</c:v>
                  </c:pt>
                  <c:pt idx="68">
                    <c:v>Ago - Oct</c:v>
                  </c:pt>
                </c:lvl>
                <c:lvl>
                  <c:pt idx="0">
                    <c:v>2019</c:v>
                  </c:pt>
                  <c:pt idx="2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8">
                    <c:v>2022</c:v>
                  </c:pt>
                  <c:pt idx="48">
                    <c:v>2023</c:v>
                  </c:pt>
                  <c:pt idx="61">
                    <c:v>2024</c:v>
                  </c:pt>
                </c:lvl>
              </c:multiLvlStrCache>
            </c:multiLvlStrRef>
          </c:cat>
          <c:val>
            <c:numRef>
              <c:f>'Agencias laborales (Grafico 1)'!$D$2:$D$70</c:f>
              <c:numCache>
                <c:formatCode>_-* #,##0.00_-;\-* #,##0.00_-;_-* "-"_-;_-@</c:formatCode>
                <c:ptCount val="69"/>
                <c:pt idx="0">
                  <c:v>99.296848766868266</c:v>
                </c:pt>
                <c:pt idx="1">
                  <c:v>99.848435121702366</c:v>
                </c:pt>
                <c:pt idx="2">
                  <c:v>99.699128439829224</c:v>
                </c:pt>
                <c:pt idx="3">
                  <c:v>99.64721550685816</c:v>
                </c:pt>
                <c:pt idx="4">
                  <c:v>96.912561204210377</c:v>
                </c:pt>
                <c:pt idx="5">
                  <c:v>97.938901789782832</c:v>
                </c:pt>
                <c:pt idx="6">
                  <c:v>101.47087087323852</c:v>
                </c:pt>
                <c:pt idx="7">
                  <c:v>99.764241658884998</c:v>
                </c:pt>
                <c:pt idx="8">
                  <c:v>93.981216360083906</c:v>
                </c:pt>
                <c:pt idx="9">
                  <c:v>91.075079883102475</c:v>
                </c:pt>
                <c:pt idx="10">
                  <c:v>88.788458056782517</c:v>
                </c:pt>
                <c:pt idx="11">
                  <c:v>90.338707956008818</c:v>
                </c:pt>
                <c:pt idx="12">
                  <c:v>86.957370560466018</c:v>
                </c:pt>
                <c:pt idx="13">
                  <c:v>83.122366724613229</c:v>
                </c:pt>
                <c:pt idx="14">
                  <c:v>77.51175525533489</c:v>
                </c:pt>
                <c:pt idx="15">
                  <c:v>74.621718468989386</c:v>
                </c:pt>
                <c:pt idx="16">
                  <c:v>75.37001677774704</c:v>
                </c:pt>
                <c:pt idx="17">
                  <c:v>72.251029633120353</c:v>
                </c:pt>
                <c:pt idx="18">
                  <c:v>65.641202195707947</c:v>
                </c:pt>
                <c:pt idx="19">
                  <c:v>60.899052569399089</c:v>
                </c:pt>
                <c:pt idx="20">
                  <c:v>61.630113703768046</c:v>
                </c:pt>
                <c:pt idx="21">
                  <c:v>62.329754363531229</c:v>
                </c:pt>
                <c:pt idx="22">
                  <c:v>58.994737481637088</c:v>
                </c:pt>
                <c:pt idx="23">
                  <c:v>53.06585110574224</c:v>
                </c:pt>
                <c:pt idx="24">
                  <c:v>52.478771661667004</c:v>
                </c:pt>
                <c:pt idx="25">
                  <c:v>50.766877478106665</c:v>
                </c:pt>
                <c:pt idx="26">
                  <c:v>52.306408019647968</c:v>
                </c:pt>
                <c:pt idx="27">
                  <c:v>49.047897657284786</c:v>
                </c:pt>
                <c:pt idx="28">
                  <c:v>48.067879430911773</c:v>
                </c:pt>
                <c:pt idx="29">
                  <c:v>47.032522626861386</c:v>
                </c:pt>
                <c:pt idx="30">
                  <c:v>47.178044083106805</c:v>
                </c:pt>
                <c:pt idx="31">
                  <c:v>51.165208936264868</c:v>
                </c:pt>
                <c:pt idx="32">
                  <c:v>53.962354050447345</c:v>
                </c:pt>
                <c:pt idx="33">
                  <c:v>55.477900485678283</c:v>
                </c:pt>
                <c:pt idx="34">
                  <c:v>56.704937402098523</c:v>
                </c:pt>
                <c:pt idx="35">
                  <c:v>57.562106051196309</c:v>
                </c:pt>
                <c:pt idx="36">
                  <c:v>63.30487625228227</c:v>
                </c:pt>
                <c:pt idx="37">
                  <c:v>67.163951610894287</c:v>
                </c:pt>
                <c:pt idx="38">
                  <c:v>71.607404858670336</c:v>
                </c:pt>
                <c:pt idx="39">
                  <c:v>74.941939552909545</c:v>
                </c:pt>
                <c:pt idx="40">
                  <c:v>78.063383154828799</c:v>
                </c:pt>
                <c:pt idx="41">
                  <c:v>81.247926114219197</c:v>
                </c:pt>
                <c:pt idx="42">
                  <c:v>82.512028069089766</c:v>
                </c:pt>
                <c:pt idx="43">
                  <c:v>83.011853720651743</c:v>
                </c:pt>
                <c:pt idx="44">
                  <c:v>83.75607462559276</c:v>
                </c:pt>
                <c:pt idx="45">
                  <c:v>83.284495704442534</c:v>
                </c:pt>
                <c:pt idx="46">
                  <c:v>85.081789345652055</c:v>
                </c:pt>
                <c:pt idx="47">
                  <c:v>87.640954988736368</c:v>
                </c:pt>
                <c:pt idx="48">
                  <c:v>87.834688598603407</c:v>
                </c:pt>
                <c:pt idx="49">
                  <c:v>87.614235079876607</c:v>
                </c:pt>
                <c:pt idx="50">
                  <c:v>86.205977013276311</c:v>
                </c:pt>
                <c:pt idx="51">
                  <c:v>88.171895568021213</c:v>
                </c:pt>
                <c:pt idx="52">
                  <c:v>87.230479335326251</c:v>
                </c:pt>
                <c:pt idx="53">
                  <c:v>86.52411679557737</c:v>
                </c:pt>
                <c:pt idx="54">
                  <c:v>87.565379968761064</c:v>
                </c:pt>
                <c:pt idx="55">
                  <c:v>88.883743349905217</c:v>
                </c:pt>
                <c:pt idx="56">
                  <c:v>88.364833926492793</c:v>
                </c:pt>
                <c:pt idx="57">
                  <c:v>87.388182928244078</c:v>
                </c:pt>
                <c:pt idx="58" formatCode="_-* #,##0.0_-;\-* #,##0.0_-;_-* &quot;-&quot;_-;_-@">
                  <c:v>87.065917264117914</c:v>
                </c:pt>
                <c:pt idx="59" formatCode="_-* #,##0.0_-;\-* #,##0.0_-;_-* &quot;-&quot;_-;_-@">
                  <c:v>89.983417031213193</c:v>
                </c:pt>
                <c:pt idx="60" formatCode="_-* #,##0.0_-;\-* #,##0.0_-;_-* &quot;-&quot;_-;_-@">
                  <c:v>85.370312131999995</c:v>
                </c:pt>
                <c:pt idx="61" formatCode="_-* #,##0.0_-;\-* #,##0.0_-;_-* &quot;-&quot;_-;_-@">
                  <c:v>84.32132</c:v>
                </c:pt>
                <c:pt idx="62">
                  <c:v>86.292824388184101</c:v>
                </c:pt>
                <c:pt idx="63">
                  <c:v>90.282434379999998</c:v>
                </c:pt>
                <c:pt idx="64" formatCode="_-* #,##0.0_-;\-* #,##0.0_-;_-* &quot;-&quot;_-;_-@">
                  <c:v>89.11</c:v>
                </c:pt>
                <c:pt idx="65" formatCode="_-* #,##0.0_-;\-* #,##0.0_-;_-* &quot;-&quot;_-;_-@">
                  <c:v>87.238282400000003</c:v>
                </c:pt>
                <c:pt idx="66" formatCode="_-* #,##0.0_-;\-* #,##0.0_-;_-* &quot;-&quot;_-;_-@">
                  <c:v>90.834872828399995</c:v>
                </c:pt>
                <c:pt idx="67" formatCode="_-* #,##0.0_-;\-* #,##0.0_-;_-* &quot;-&quot;_-;_-@">
                  <c:v>89.740264027400002</c:v>
                </c:pt>
                <c:pt idx="68" formatCode="_-* #,##0.0_-;\-* #,##0.0_-;_-* &quot;-&quot;_-;_-@">
                  <c:v>88.224027402600001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80-5642-930C-1ACB4EB3A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1843407"/>
        <c:axId val="1152477007"/>
      </c:lineChart>
      <c:catAx>
        <c:axId val="117184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52477007"/>
        <c:crosses val="autoZero"/>
        <c:auto val="1"/>
        <c:lblAlgn val="ctr"/>
        <c:lblOffset val="100"/>
        <c:noMultiLvlLbl val="0"/>
      </c:catAx>
      <c:valAx>
        <c:axId val="1152477007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17184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empresas'!$P$1</c:f>
              <c:strCache>
                <c:ptCount val="1"/>
                <c:pt idx="0">
                  <c:v>Creación de empresa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empresas'!$O$2:$O$8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'creacion empresas'!$P$2:$P$8</c:f>
              <c:numCache>
                <c:formatCode>_-* #,##0_-;\-* #,##0_-;_-* "-"_-;_-@</c:formatCode>
                <c:ptCount val="7"/>
                <c:pt idx="0">
                  <c:v>85583</c:v>
                </c:pt>
                <c:pt idx="1">
                  <c:v>94131</c:v>
                </c:pt>
                <c:pt idx="2">
                  <c:v>110004</c:v>
                </c:pt>
                <c:pt idx="3">
                  <c:v>148636</c:v>
                </c:pt>
                <c:pt idx="4">
                  <c:v>121582</c:v>
                </c:pt>
                <c:pt idx="5">
                  <c:v>123984</c:v>
                </c:pt>
                <c:pt idx="6">
                  <c:v>134177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4-4A48-B846-DD8548DE7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786464"/>
        <c:axId val="556640672"/>
      </c:barChart>
      <c:catAx>
        <c:axId val="5567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6640672"/>
        <c:crosses val="autoZero"/>
        <c:auto val="1"/>
        <c:lblAlgn val="ctr"/>
        <c:lblOffset val="100"/>
        <c:noMultiLvlLbl val="0"/>
      </c:catAx>
      <c:valAx>
        <c:axId val="5566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67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empresas'!$W$2</c:f>
              <c:strCache>
                <c:ptCount val="1"/>
                <c:pt idx="0">
                  <c:v>Crecimiento trimestral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'creacion empresas'!$T$7:$U$28</c:f>
              <c:multiLvlStrCache>
                <c:ptCount val="2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</c:lvl>
                <c:lvl>
                  <c:pt idx="0">
                    <c:v>2019</c:v>
                  </c:pt>
                  <c:pt idx="1">
                    <c:v>2019</c:v>
                  </c:pt>
                  <c:pt idx="2">
                    <c:v>2019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2020</c:v>
                  </c:pt>
                  <c:pt idx="6">
                    <c:v>2020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2021</c:v>
                  </c:pt>
                  <c:pt idx="10">
                    <c:v>2021</c:v>
                  </c:pt>
                  <c:pt idx="11">
                    <c:v>2021</c:v>
                  </c:pt>
                  <c:pt idx="12">
                    <c:v>2022</c:v>
                  </c:pt>
                  <c:pt idx="13">
                    <c:v>2022</c:v>
                  </c:pt>
                  <c:pt idx="14">
                    <c:v>2022</c:v>
                  </c:pt>
                  <c:pt idx="15">
                    <c:v>2022</c:v>
                  </c:pt>
                  <c:pt idx="16">
                    <c:v>2023</c:v>
                  </c:pt>
                  <c:pt idx="17">
                    <c:v>2023</c:v>
                  </c:pt>
                  <c:pt idx="18">
                    <c:v>2023</c:v>
                  </c:pt>
                  <c:pt idx="19">
                    <c:v>2023</c:v>
                  </c:pt>
                  <c:pt idx="20">
                    <c:v>2024</c:v>
                  </c:pt>
                  <c:pt idx="21">
                    <c:v>2024</c:v>
                  </c:pt>
                </c:lvl>
              </c:multiLvlStrCache>
            </c:multiLvlStrRef>
          </c:cat>
          <c:val>
            <c:numRef>
              <c:f>'creacion empresas'!$W$7:$W$28</c:f>
              <c:numCache>
                <c:formatCode>#,##0.0</c:formatCode>
                <c:ptCount val="22"/>
                <c:pt idx="0">
                  <c:v>17.868909311600479</c:v>
                </c:pt>
                <c:pt idx="1">
                  <c:v>11.097651518111839</c:v>
                </c:pt>
                <c:pt idx="2">
                  <c:v>12.496209824135839</c:v>
                </c:pt>
                <c:pt idx="3">
                  <c:v>-10.558337970691889</c:v>
                </c:pt>
                <c:pt idx="4">
                  <c:v>-8.013975726369992</c:v>
                </c:pt>
                <c:pt idx="5">
                  <c:v>1.0622208153072243</c:v>
                </c:pt>
                <c:pt idx="6">
                  <c:v>39.681951416731231</c:v>
                </c:pt>
                <c:pt idx="7">
                  <c:v>64.469700111991386</c:v>
                </c:pt>
                <c:pt idx="8">
                  <c:v>71.640478189596578</c:v>
                </c:pt>
                <c:pt idx="9">
                  <c:v>51.087599624125566</c:v>
                </c:pt>
                <c:pt idx="10">
                  <c:v>11.683832219783397</c:v>
                </c:pt>
                <c:pt idx="11">
                  <c:v>-0.65066074851205524</c:v>
                </c:pt>
                <c:pt idx="12">
                  <c:v>-13.40818560879592</c:v>
                </c:pt>
                <c:pt idx="13">
                  <c:v>-17.269418593937157</c:v>
                </c:pt>
                <c:pt idx="14">
                  <c:v>-20.393926959376284</c:v>
                </c:pt>
                <c:pt idx="15">
                  <c:v>-11.813981824643349</c:v>
                </c:pt>
                <c:pt idx="16">
                  <c:v>-2.8865036451187653</c:v>
                </c:pt>
                <c:pt idx="17">
                  <c:v>-1.4283725462898467</c:v>
                </c:pt>
                <c:pt idx="18">
                  <c:v>8.320672816060771</c:v>
                </c:pt>
                <c:pt idx="19">
                  <c:v>-3.7420840529645005E-2</c:v>
                </c:pt>
                <c:pt idx="20">
                  <c:v>3.2603878116343576</c:v>
                </c:pt>
                <c:pt idx="21">
                  <c:v>6.5928478617027331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0-E845-ADAB-73D5AB850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99424"/>
        <c:axId val="88301136"/>
      </c:barChart>
      <c:catAx>
        <c:axId val="8829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301136"/>
        <c:crosses val="autoZero"/>
        <c:auto val="1"/>
        <c:lblAlgn val="ctr"/>
        <c:lblOffset val="100"/>
        <c:noMultiLvlLbl val="0"/>
      </c:catAx>
      <c:valAx>
        <c:axId val="883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9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'creacion empresas'!$K$1</c:f>
              <c:strCache>
                <c:ptCount val="1"/>
                <c:pt idx="0">
                  <c:v>Variacion promedio movil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empresas'!$D$27:$D$80</c:f>
              <c:numCache>
                <c:formatCode>mmm\.yyyy</c:formatCode>
                <c:ptCount val="54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45445</c:v>
                </c:pt>
                <c:pt idx="53">
                  <c:v>45474</c:v>
                </c:pt>
              </c:numCache>
            </c:numRef>
          </c:cat>
          <c:val>
            <c:numRef>
              <c:f>'creacion empresas'!$G$27:$G$80</c:f>
              <c:numCache>
                <c:formatCode>#,##0_ ;\-#,##0\ </c:formatCode>
                <c:ptCount val="54"/>
                <c:pt idx="0">
                  <c:v>109742</c:v>
                </c:pt>
                <c:pt idx="1">
                  <c:v>107232</c:v>
                </c:pt>
                <c:pt idx="2">
                  <c:v>104229</c:v>
                </c:pt>
                <c:pt idx="3">
                  <c:v>104963</c:v>
                </c:pt>
                <c:pt idx="4">
                  <c:v>107534</c:v>
                </c:pt>
                <c:pt idx="5">
                  <c:v>110184</c:v>
                </c:pt>
                <c:pt idx="6">
                  <c:v>113391</c:v>
                </c:pt>
                <c:pt idx="7">
                  <c:v>119312</c:v>
                </c:pt>
                <c:pt idx="8">
                  <c:v>125284</c:v>
                </c:pt>
                <c:pt idx="9">
                  <c:v>131697</c:v>
                </c:pt>
                <c:pt idx="10">
                  <c:v>134855</c:v>
                </c:pt>
                <c:pt idx="11">
                  <c:v>139132</c:v>
                </c:pt>
                <c:pt idx="12">
                  <c:v>143968</c:v>
                </c:pt>
                <c:pt idx="13">
                  <c:v>152773</c:v>
                </c:pt>
                <c:pt idx="14">
                  <c:v>160536</c:v>
                </c:pt>
                <c:pt idx="15">
                  <c:v>163730</c:v>
                </c:pt>
                <c:pt idx="16">
                  <c:v>167452</c:v>
                </c:pt>
                <c:pt idx="17">
                  <c:v>169293</c:v>
                </c:pt>
                <c:pt idx="18">
                  <c:v>171763</c:v>
                </c:pt>
                <c:pt idx="19">
                  <c:v>172296</c:v>
                </c:pt>
                <c:pt idx="20">
                  <c:v>173487</c:v>
                </c:pt>
                <c:pt idx="21">
                  <c:v>172509</c:v>
                </c:pt>
                <c:pt idx="22">
                  <c:v>172038</c:v>
                </c:pt>
                <c:pt idx="23">
                  <c:v>170457</c:v>
                </c:pt>
                <c:pt idx="24">
                  <c:v>168157</c:v>
                </c:pt>
                <c:pt idx="25">
                  <c:v>166282</c:v>
                </c:pt>
                <c:pt idx="26">
                  <c:v>163724</c:v>
                </c:pt>
                <c:pt idx="27">
                  <c:v>162814</c:v>
                </c:pt>
                <c:pt idx="28">
                  <c:v>158785</c:v>
                </c:pt>
                <c:pt idx="29">
                  <c:v>155439</c:v>
                </c:pt>
                <c:pt idx="30">
                  <c:v>152804</c:v>
                </c:pt>
                <c:pt idx="31">
                  <c:v>149342</c:v>
                </c:pt>
                <c:pt idx="32">
                  <c:v>144984</c:v>
                </c:pt>
                <c:pt idx="33">
                  <c:v>144385</c:v>
                </c:pt>
                <c:pt idx="34">
                  <c:v>144688</c:v>
                </c:pt>
                <c:pt idx="35">
                  <c:v>145002</c:v>
                </c:pt>
                <c:pt idx="36">
                  <c:v>144261</c:v>
                </c:pt>
                <c:pt idx="37">
                  <c:v>143615</c:v>
                </c:pt>
                <c:pt idx="38">
                  <c:v>142487</c:v>
                </c:pt>
                <c:pt idx="39">
                  <c:v>142923</c:v>
                </c:pt>
                <c:pt idx="40">
                  <c:v>143102</c:v>
                </c:pt>
                <c:pt idx="41">
                  <c:v>145065</c:v>
                </c:pt>
                <c:pt idx="42">
                  <c:v>145496</c:v>
                </c:pt>
                <c:pt idx="43">
                  <c:v>146169</c:v>
                </c:pt>
                <c:pt idx="44">
                  <c:v>147090</c:v>
                </c:pt>
                <c:pt idx="45">
                  <c:v>147124</c:v>
                </c:pt>
                <c:pt idx="46">
                  <c:v>146156</c:v>
                </c:pt>
                <c:pt idx="47">
                  <c:v>146901</c:v>
                </c:pt>
                <c:pt idx="48">
                  <c:v>148273</c:v>
                </c:pt>
                <c:pt idx="49">
                  <c:v>147333</c:v>
                </c:pt>
                <c:pt idx="50">
                  <c:v>149914</c:v>
                </c:pt>
                <c:pt idx="51">
                  <c:v>149498</c:v>
                </c:pt>
                <c:pt idx="52">
                  <c:v>149667</c:v>
                </c:pt>
                <c:pt idx="53">
                  <c:v>150583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A-FB4D-9961-5AA190920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43648"/>
        <c:axId val="88769440"/>
      </c:lineChart>
      <c:dateAx>
        <c:axId val="88943648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769440"/>
        <c:crosses val="autoZero"/>
        <c:auto val="1"/>
        <c:lblOffset val="100"/>
        <c:baseTimeUnit val="months"/>
      </c:dateAx>
      <c:valAx>
        <c:axId val="88769440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9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empresas'!$H$1</c:f>
              <c:strCache>
                <c:ptCount val="1"/>
                <c:pt idx="0">
                  <c:v>Creación de empresas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empresas'!$D$64:$D$82</c:f>
              <c:numCache>
                <c:formatCode>mmm\.yyyy</c:formatCode>
                <c:ptCount val="19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45445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</c:numCache>
            </c:numRef>
          </c:cat>
          <c:val>
            <c:numRef>
              <c:f>'creacion empresas'!$H$64:$H$82</c:f>
              <c:numCache>
                <c:formatCode>#,##0.0_ ;\-#,##0.0\ </c:formatCode>
                <c:ptCount val="19"/>
                <c:pt idx="0">
                  <c:v>-4.5792868788544716</c:v>
                </c:pt>
                <c:pt idx="1">
                  <c:v>-9.5625635808748726</c:v>
                </c:pt>
                <c:pt idx="2">
                  <c:v>3.4499129609115275</c:v>
                </c:pt>
                <c:pt idx="3">
                  <c:v>1.5590976395784439</c:v>
                </c:pt>
                <c:pt idx="4">
                  <c:v>17.129144851657951</c:v>
                </c:pt>
                <c:pt idx="5">
                  <c:v>3.0779118760265733</c:v>
                </c:pt>
                <c:pt idx="6">
                  <c:v>5.9050627358076646</c:v>
                </c:pt>
                <c:pt idx="7">
                  <c:v>7.9164517792676747</c:v>
                </c:pt>
                <c:pt idx="8">
                  <c:v>0.27169570081508887</c:v>
                </c:pt>
                <c:pt idx="9">
                  <c:v>-9.1389728096676777</c:v>
                </c:pt>
                <c:pt idx="10">
                  <c:v>5.9211572087108477</c:v>
                </c:pt>
                <c:pt idx="11">
                  <c:v>13.642239236352793</c:v>
                </c:pt>
                <c:pt idx="12">
                  <c:v>-6.9831364683158759</c:v>
                </c:pt>
                <c:pt idx="13">
                  <c:v>24.193850768653924</c:v>
                </c:pt>
                <c:pt idx="14">
                  <c:v>-3.1818877160777137</c:v>
                </c:pt>
                <c:pt idx="15">
                  <c:v>1.449399656946837</c:v>
                </c:pt>
                <c:pt idx="16">
                  <c:v>6.8241078745436834</c:v>
                </c:pt>
                <c:pt idx="17">
                  <c:v>3.1938478592212771</c:v>
                </c:pt>
                <c:pt idx="18">
                  <c:v>-3.1483015741507914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0-BB45-881D-2CFBE150E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771017551"/>
        <c:axId val="1771019263"/>
      </c:barChart>
      <c:dateAx>
        <c:axId val="1771017551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1019263"/>
        <c:crosses val="autoZero"/>
        <c:auto val="1"/>
        <c:lblOffset val="100"/>
        <c:baseTimeUnit val="months"/>
      </c:dateAx>
      <c:valAx>
        <c:axId val="177101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1017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'creacion empresas'!$I$1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'creacion empresas'!$D$50:$D$83</c:f>
              <c:numCache>
                <c:formatCode>mmm\.yyyy</c:formatCode>
                <c:ptCount val="3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45445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</c:numCache>
            </c:numRef>
          </c:cat>
          <c:val>
            <c:numRef>
              <c:f>'creacion empresas'!$I$50:$I$83</c:f>
              <c:numCache>
                <c:formatCode>#,##0.0_ ;\-#,##0.0\ </c:formatCode>
                <c:ptCount val="34"/>
                <c:pt idx="0">
                  <c:v>22.51459046085731</c:v>
                </c:pt>
                <c:pt idx="1">
                  <c:v>16.801650366748166</c:v>
                </c:pt>
                <c:pt idx="2">
                  <c:v>8.8425310755172681</c:v>
                </c:pt>
                <c:pt idx="3">
                  <c:v>1.985847411172581</c:v>
                </c:pt>
                <c:pt idx="4">
                  <c:v>-0.55945764368167117</c:v>
                </c:pt>
                <c:pt idx="5">
                  <c:v>-5.1758115758545724</c:v>
                </c:pt>
                <c:pt idx="6">
                  <c:v>-8.1834452694440998</c:v>
                </c:pt>
                <c:pt idx="7">
                  <c:v>-11.037883595419274</c:v>
                </c:pt>
                <c:pt idx="8">
                  <c:v>-13.322421878627477</c:v>
                </c:pt>
                <c:pt idx="9">
                  <c:v>-16.429473101730963</c:v>
                </c:pt>
                <c:pt idx="10">
                  <c:v>-16.302917528940519</c:v>
                </c:pt>
                <c:pt idx="11">
                  <c:v>-15.897650519071371</c:v>
                </c:pt>
                <c:pt idx="12">
                  <c:v>-14.933384959256591</c:v>
                </c:pt>
                <c:pt idx="13">
                  <c:v>-14.210529445696585</c:v>
                </c:pt>
                <c:pt idx="14">
                  <c:v>-13.631661875608902</c:v>
                </c:pt>
                <c:pt idx="15">
                  <c:v>-12.97121985780948</c:v>
                </c:pt>
                <c:pt idx="16">
                  <c:v>-12.217008365373982</c:v>
                </c:pt>
                <c:pt idx="17">
                  <c:v>-9.8768775388103354</c:v>
                </c:pt>
                <c:pt idx="18">
                  <c:v>-6.6740007334066709</c:v>
                </c:pt>
                <c:pt idx="19">
                  <c:v>-4.7825973142064377</c:v>
                </c:pt>
                <c:pt idx="20">
                  <c:v>-2.1246534799319705</c:v>
                </c:pt>
                <c:pt idx="21">
                  <c:v>1.4525740771395457</c:v>
                </c:pt>
                <c:pt idx="22">
                  <c:v>1.8970114624095258</c:v>
                </c:pt>
                <c:pt idx="23">
                  <c:v>1.0145969257989496</c:v>
                </c:pt>
                <c:pt idx="24">
                  <c:v>1.3096371084536873</c:v>
                </c:pt>
                <c:pt idx="25">
                  <c:v>2.7810704209730863</c:v>
                </c:pt>
                <c:pt idx="26">
                  <c:v>2.5888660655223994</c:v>
                </c:pt>
                <c:pt idx="27">
                  <c:v>5.2124053422417438</c:v>
                </c:pt>
                <c:pt idx="28">
                  <c:v>4.600379225177198</c:v>
                </c:pt>
                <c:pt idx="29">
                  <c:v>4.5876367905410165</c:v>
                </c:pt>
                <c:pt idx="30">
                  <c:v>3.8038120842381007</c:v>
                </c:pt>
                <c:pt idx="31">
                  <c:v>3.8131632484741829</c:v>
                </c:pt>
                <c:pt idx="32">
                  <c:v>3.0752074653312311</c:v>
                </c:pt>
                <c:pt idx="33">
                  <c:v>6.2947855054728441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1746-87C6-B4103A3E5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3442335"/>
        <c:axId val="737882015"/>
      </c:barChart>
      <c:dateAx>
        <c:axId val="703442335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7882015"/>
        <c:crosses val="autoZero"/>
        <c:auto val="1"/>
        <c:lblOffset val="100"/>
        <c:baseTimeUnit val="months"/>
      </c:dateAx>
      <c:valAx>
        <c:axId val="737882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344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Boletin!$K$1</c:f>
              <c:strCache>
                <c:ptCount val="1"/>
                <c:pt idx="0">
                  <c:v>Personas Base 100 en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Boletin!$C$2:$C$71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Boletin!$K$2:$K$71</c:f>
              <c:numCache>
                <c:formatCode>#,##0.0_ ;\-#,##0.0\ </c:formatCode>
                <c:ptCount val="70"/>
                <c:pt idx="0">
                  <c:v>80.924855491329481</c:v>
                </c:pt>
                <c:pt idx="1">
                  <c:v>99.421965317919074</c:v>
                </c:pt>
                <c:pt idx="2">
                  <c:v>97.109826589595372</c:v>
                </c:pt>
                <c:pt idx="3">
                  <c:v>83.236994219653184</c:v>
                </c:pt>
                <c:pt idx="4">
                  <c:v>99.421965317919074</c:v>
                </c:pt>
                <c:pt idx="5">
                  <c:v>83.236994219653184</c:v>
                </c:pt>
                <c:pt idx="6">
                  <c:v>120.23121387283237</c:v>
                </c:pt>
                <c:pt idx="7">
                  <c:v>106.35838150289017</c:v>
                </c:pt>
                <c:pt idx="8">
                  <c:v>97.109826589595372</c:v>
                </c:pt>
                <c:pt idx="9">
                  <c:v>106.35838150289017</c:v>
                </c:pt>
                <c:pt idx="10">
                  <c:v>92.48554913294798</c:v>
                </c:pt>
                <c:pt idx="11">
                  <c:v>134.10404624277456</c:v>
                </c:pt>
                <c:pt idx="12">
                  <c:v>120.23121387283237</c:v>
                </c:pt>
                <c:pt idx="13">
                  <c:v>171.09826589595377</c:v>
                </c:pt>
                <c:pt idx="14">
                  <c:v>110.98265895953756</c:v>
                </c:pt>
                <c:pt idx="15">
                  <c:v>159.53757225433526</c:v>
                </c:pt>
                <c:pt idx="16">
                  <c:v>90.173410404624278</c:v>
                </c:pt>
                <c:pt idx="17">
                  <c:v>145.66473988439304</c:v>
                </c:pt>
                <c:pt idx="18">
                  <c:v>108.67052023121386</c:v>
                </c:pt>
                <c:pt idx="19">
                  <c:v>76.300578034682076</c:v>
                </c:pt>
                <c:pt idx="20">
                  <c:v>161.84971098265896</c:v>
                </c:pt>
                <c:pt idx="21">
                  <c:v>127.16763005780348</c:v>
                </c:pt>
                <c:pt idx="22">
                  <c:v>145.66473988439304</c:v>
                </c:pt>
                <c:pt idx="23">
                  <c:v>113.29479768786128</c:v>
                </c:pt>
                <c:pt idx="24">
                  <c:v>164.16184971098266</c:v>
                </c:pt>
                <c:pt idx="25">
                  <c:v>83.236994219653184</c:v>
                </c:pt>
                <c:pt idx="26">
                  <c:v>127.16763005780348</c:v>
                </c:pt>
                <c:pt idx="27">
                  <c:v>117.91907514450868</c:v>
                </c:pt>
                <c:pt idx="28">
                  <c:v>159.53757225433526</c:v>
                </c:pt>
                <c:pt idx="29">
                  <c:v>127.16763005780348</c:v>
                </c:pt>
                <c:pt idx="30">
                  <c:v>136.41618497109826</c:v>
                </c:pt>
                <c:pt idx="31">
                  <c:v>145.66473988439304</c:v>
                </c:pt>
                <c:pt idx="32">
                  <c:v>134.10404624277456</c:v>
                </c:pt>
                <c:pt idx="33">
                  <c:v>117.91907514450868</c:v>
                </c:pt>
                <c:pt idx="34">
                  <c:v>159.53757225433526</c:v>
                </c:pt>
                <c:pt idx="35">
                  <c:v>145.66473988439304</c:v>
                </c:pt>
                <c:pt idx="36">
                  <c:v>122.54335260115607</c:v>
                </c:pt>
                <c:pt idx="37">
                  <c:v>131.79190751445086</c:v>
                </c:pt>
                <c:pt idx="38">
                  <c:v>198.84393063583815</c:v>
                </c:pt>
                <c:pt idx="39">
                  <c:v>196.53179190751445</c:v>
                </c:pt>
                <c:pt idx="40">
                  <c:v>277.45664739884393</c:v>
                </c:pt>
                <c:pt idx="41">
                  <c:v>203.46820809248553</c:v>
                </c:pt>
                <c:pt idx="42">
                  <c:v>252.02312138728323</c:v>
                </c:pt>
                <c:pt idx="43">
                  <c:v>305.2023121387283</c:v>
                </c:pt>
                <c:pt idx="44">
                  <c:v>235.83815028901736</c:v>
                </c:pt>
                <c:pt idx="45">
                  <c:v>249.71098265895955</c:v>
                </c:pt>
                <c:pt idx="46">
                  <c:v>300.5780346820809</c:v>
                </c:pt>
                <c:pt idx="47">
                  <c:v>367.63005780346822</c:v>
                </c:pt>
                <c:pt idx="48">
                  <c:v>326.01156069364163</c:v>
                </c:pt>
                <c:pt idx="49">
                  <c:v>349.1329479768786</c:v>
                </c:pt>
                <c:pt idx="50">
                  <c:v>413.87283236994222</c:v>
                </c:pt>
                <c:pt idx="51">
                  <c:v>363.00578034682081</c:v>
                </c:pt>
                <c:pt idx="52">
                  <c:v>483.23699421965313</c:v>
                </c:pt>
                <c:pt idx="53">
                  <c:v>418.49710982658956</c:v>
                </c:pt>
                <c:pt idx="54">
                  <c:v>453.17919075144511</c:v>
                </c:pt>
                <c:pt idx="55">
                  <c:v>682.08092485549128</c:v>
                </c:pt>
                <c:pt idx="56">
                  <c:v>409.24855491329481</c:v>
                </c:pt>
                <c:pt idx="57">
                  <c:v>439.30635838150289</c:v>
                </c:pt>
                <c:pt idx="58">
                  <c:v>601.15606936416179</c:v>
                </c:pt>
                <c:pt idx="59">
                  <c:v>749.13294797687854</c:v>
                </c:pt>
                <c:pt idx="60">
                  <c:v>506.35838150289015</c:v>
                </c:pt>
                <c:pt idx="61">
                  <c:v>763.00578034682087</c:v>
                </c:pt>
                <c:pt idx="62">
                  <c:v>684.39306358381509</c:v>
                </c:pt>
                <c:pt idx="63">
                  <c:v>818.49710982658962</c:v>
                </c:pt>
                <c:pt idx="64">
                  <c:v>934.10404624277453</c:v>
                </c:pt>
                <c:pt idx="65">
                  <c:v>788.43930635838149</c:v>
                </c:pt>
                <c:pt idx="66">
                  <c:v>987.28323699421969</c:v>
                </c:pt>
                <c:pt idx="67">
                  <c:v>1128.3236994219653</c:v>
                </c:pt>
                <c:pt idx="68">
                  <c:v>950.28901734104045</c:v>
                </c:pt>
                <c:pt idx="69">
                  <c:v>1061.2716763005781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1F-7C42-98C6-FFCFCA55BF2F}"/>
            </c:ext>
          </c:extLst>
        </c:ser>
        <c:ser>
          <c:idx val="1"/>
          <c:order val="1"/>
          <c:tx>
            <c:strRef>
              <c:f>Boletin!$L$1</c:f>
              <c:strCache>
                <c:ptCount val="1"/>
                <c:pt idx="0">
                  <c:v>Empresas base 100 en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Boletin!$C$2:$C$71</c:f>
              <c:numCache>
                <c:formatCode>mmm\-yy</c:formatCode>
                <c:ptCount val="7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  <c:pt idx="66">
                  <c:v>45474</c:v>
                </c:pt>
                <c:pt idx="67">
                  <c:v>45505</c:v>
                </c:pt>
                <c:pt idx="68">
                  <c:v>45536</c:v>
                </c:pt>
                <c:pt idx="69">
                  <c:v>45566</c:v>
                </c:pt>
              </c:numCache>
            </c:numRef>
          </c:cat>
          <c:val>
            <c:numRef>
              <c:f>Boletin!$L$2:$L$71</c:f>
              <c:numCache>
                <c:formatCode>#,##0.0_ ;\-#,##0.0\ </c:formatCode>
                <c:ptCount val="70"/>
                <c:pt idx="0">
                  <c:v>51.835853131749452</c:v>
                </c:pt>
                <c:pt idx="1">
                  <c:v>75.16198704103671</c:v>
                </c:pt>
                <c:pt idx="2">
                  <c:v>98.48812095032396</c:v>
                </c:pt>
                <c:pt idx="3">
                  <c:v>77.753779697624182</c:v>
                </c:pt>
                <c:pt idx="4">
                  <c:v>132.18142548596111</c:v>
                </c:pt>
                <c:pt idx="5">
                  <c:v>101.07991360691145</c:v>
                </c:pt>
                <c:pt idx="6">
                  <c:v>114.03887688984879</c:v>
                </c:pt>
                <c:pt idx="7">
                  <c:v>93.304535637149016</c:v>
                </c:pt>
                <c:pt idx="8">
                  <c:v>88.120950323974085</c:v>
                </c:pt>
                <c:pt idx="9">
                  <c:v>145.14038876889848</c:v>
                </c:pt>
                <c:pt idx="10">
                  <c:v>88.120950323974085</c:v>
                </c:pt>
                <c:pt idx="11">
                  <c:v>134.77321814254859</c:v>
                </c:pt>
                <c:pt idx="12">
                  <c:v>80.345572354211654</c:v>
                </c:pt>
                <c:pt idx="13">
                  <c:v>121.81425485961121</c:v>
                </c:pt>
                <c:pt idx="14">
                  <c:v>101.07991360691145</c:v>
                </c:pt>
                <c:pt idx="15">
                  <c:v>62.203023758099349</c:v>
                </c:pt>
                <c:pt idx="16">
                  <c:v>75.16198704103671</c:v>
                </c:pt>
                <c:pt idx="17">
                  <c:v>106.26349892008639</c:v>
                </c:pt>
                <c:pt idx="18">
                  <c:v>77.753779697624182</c:v>
                </c:pt>
                <c:pt idx="19">
                  <c:v>116.63066954643628</c:v>
                </c:pt>
                <c:pt idx="20">
                  <c:v>114.03887688984879</c:v>
                </c:pt>
                <c:pt idx="21">
                  <c:v>155.50755939524836</c:v>
                </c:pt>
                <c:pt idx="22">
                  <c:v>108.85529157667386</c:v>
                </c:pt>
                <c:pt idx="23">
                  <c:v>176.24190064794817</c:v>
                </c:pt>
                <c:pt idx="24">
                  <c:v>134.77321814254859</c:v>
                </c:pt>
                <c:pt idx="25">
                  <c:v>80.345572354211654</c:v>
                </c:pt>
                <c:pt idx="26">
                  <c:v>196.97624190064792</c:v>
                </c:pt>
                <c:pt idx="27">
                  <c:v>132.18142548596111</c:v>
                </c:pt>
                <c:pt idx="28">
                  <c:v>108.85529157667386</c:v>
                </c:pt>
                <c:pt idx="29">
                  <c:v>114.03887688984879</c:v>
                </c:pt>
                <c:pt idx="30">
                  <c:v>93.304535637149016</c:v>
                </c:pt>
                <c:pt idx="31">
                  <c:v>150.32397408207342</c:v>
                </c:pt>
                <c:pt idx="32">
                  <c:v>121.81425485961121</c:v>
                </c:pt>
                <c:pt idx="33">
                  <c:v>98.48812095032396</c:v>
                </c:pt>
                <c:pt idx="34">
                  <c:v>106.26349892008639</c:v>
                </c:pt>
                <c:pt idx="35">
                  <c:v>121.81425485961121</c:v>
                </c:pt>
                <c:pt idx="36">
                  <c:v>111.44708423326134</c:v>
                </c:pt>
                <c:pt idx="37">
                  <c:v>101.07991360691145</c:v>
                </c:pt>
                <c:pt idx="38">
                  <c:v>139.95680345572353</c:v>
                </c:pt>
                <c:pt idx="39">
                  <c:v>168.46652267818573</c:v>
                </c:pt>
                <c:pt idx="40">
                  <c:v>191.792656587473</c:v>
                </c:pt>
                <c:pt idx="41">
                  <c:v>145.14038876889848</c:v>
                </c:pt>
                <c:pt idx="42">
                  <c:v>147.73218142548595</c:v>
                </c:pt>
                <c:pt idx="43">
                  <c:v>191.792656587473</c:v>
                </c:pt>
                <c:pt idx="44">
                  <c:v>194.38444924406048</c:v>
                </c:pt>
                <c:pt idx="45">
                  <c:v>173.6501079913607</c:v>
                </c:pt>
                <c:pt idx="46">
                  <c:v>207.34341252699781</c:v>
                </c:pt>
                <c:pt idx="47">
                  <c:v>191.792656587473</c:v>
                </c:pt>
                <c:pt idx="48">
                  <c:v>212.52699784017278</c:v>
                </c:pt>
                <c:pt idx="49">
                  <c:v>186.60907127429803</c:v>
                </c:pt>
                <c:pt idx="50">
                  <c:v>274.73002159827212</c:v>
                </c:pt>
                <c:pt idx="51">
                  <c:v>204.75161987041037</c:v>
                </c:pt>
                <c:pt idx="52">
                  <c:v>323.97408207343415</c:v>
                </c:pt>
                <c:pt idx="53">
                  <c:v>313.6069114470842</c:v>
                </c:pt>
                <c:pt idx="54">
                  <c:v>344.70842332613387</c:v>
                </c:pt>
                <c:pt idx="55">
                  <c:v>471.70626349892001</c:v>
                </c:pt>
                <c:pt idx="56">
                  <c:v>313.6069114470842</c:v>
                </c:pt>
                <c:pt idx="57">
                  <c:v>178.83369330453561</c:v>
                </c:pt>
                <c:pt idx="58">
                  <c:v>124.4060475161987</c:v>
                </c:pt>
                <c:pt idx="59">
                  <c:v>152.91576673866089</c:v>
                </c:pt>
                <c:pt idx="60">
                  <c:v>165.87473002159828</c:v>
                </c:pt>
                <c:pt idx="61">
                  <c:v>90.712742980561544</c:v>
                </c:pt>
                <c:pt idx="62">
                  <c:v>116.63066954643628</c:v>
                </c:pt>
                <c:pt idx="63">
                  <c:v>152.91576673866089</c:v>
                </c:pt>
                <c:pt idx="64">
                  <c:v>152.91576673866089</c:v>
                </c:pt>
                <c:pt idx="65">
                  <c:v>121.81425485961121</c:v>
                </c:pt>
                <c:pt idx="66">
                  <c:v>139.95680345572353</c:v>
                </c:pt>
                <c:pt idx="67">
                  <c:v>134.77321814254859</c:v>
                </c:pt>
                <c:pt idx="68">
                  <c:v>132.18142548596111</c:v>
                </c:pt>
                <c:pt idx="69">
                  <c:v>181.42548596112309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1F-7C42-98C6-FFCFCA55B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561696"/>
        <c:axId val="1347477840"/>
      </c:lineChart>
      <c:dateAx>
        <c:axId val="1705561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47477840"/>
        <c:crosses val="autoZero"/>
        <c:auto val="1"/>
        <c:lblOffset val="100"/>
        <c:baseTimeUnit val="months"/>
      </c:dateAx>
      <c:valAx>
        <c:axId val="13474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55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Boletin!$P$1</c:f>
              <c:strCache>
                <c:ptCount val="1"/>
                <c:pt idx="0">
                  <c:v>Boletines concursales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Boletin!$O$2:$O$6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Boletin!$P$2:$P$6</c:f>
              <c:numCache>
                <c:formatCode>General</c:formatCode>
                <c:ptCount val="5"/>
                <c:pt idx="0">
                  <c:v>1942</c:v>
                </c:pt>
                <c:pt idx="1">
                  <c:v>2551</c:v>
                </c:pt>
                <c:pt idx="2">
                  <c:v>2568</c:v>
                </c:pt>
                <c:pt idx="3">
                  <c:v>3151</c:v>
                </c:pt>
                <c:pt idx="4">
                  <c:v>4370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8-F540-9073-D8FF446B3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573360"/>
        <c:axId val="2131519023"/>
      </c:barChart>
      <c:catAx>
        <c:axId val="5835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31519023"/>
        <c:crosses val="autoZero"/>
        <c:auto val="1"/>
        <c:lblAlgn val="ctr"/>
        <c:lblOffset val="100"/>
        <c:noMultiLvlLbl val="0"/>
      </c:catAx>
      <c:valAx>
        <c:axId val="213151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35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Boletin!$M$1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Boletin!$C$2:$C$67</c:f>
              <c:numCache>
                <c:formatCode>mmm\-yy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45444</c:v>
                </c:pt>
              </c:numCache>
            </c:numRef>
          </c:cat>
          <c:val>
            <c:numRef>
              <c:f>Boletin!$M$2:$M$67</c:f>
              <c:numCache>
                <c:formatCode>#,##0.0</c:formatCode>
                <c:ptCount val="66"/>
                <c:pt idx="0">
                  <c:v>1.5611753371868982</c:v>
                </c:pt>
                <c:pt idx="1">
                  <c:v>1.3227692512125442</c:v>
                </c:pt>
                <c:pt idx="2">
                  <c:v>0.9860054761180409</c:v>
                </c:pt>
                <c:pt idx="3">
                  <c:v>1.0705202312138731</c:v>
                </c:pt>
                <c:pt idx="4">
                  <c:v>0.75216290755223092</c:v>
                </c:pt>
                <c:pt idx="5">
                  <c:v>0.82347710093374837</c:v>
                </c:pt>
                <c:pt idx="6">
                  <c:v>1.0543002277106326</c:v>
                </c:pt>
                <c:pt idx="7">
                  <c:v>1.1399058017555128</c:v>
                </c:pt>
                <c:pt idx="8">
                  <c:v>1.102006120367222</c:v>
                </c:pt>
                <c:pt idx="9">
                  <c:v>0.73279658684282967</c:v>
                </c:pt>
                <c:pt idx="10">
                  <c:v>1.0495296384449733</c:v>
                </c:pt>
                <c:pt idx="11">
                  <c:v>0.99503483029494588</c:v>
                </c:pt>
                <c:pt idx="12">
                  <c:v>1.4964261296538008</c:v>
                </c:pt>
                <c:pt idx="13">
                  <c:v>1.4045832820891242</c:v>
                </c:pt>
                <c:pt idx="14">
                  <c:v>1.0979694679116643</c:v>
                </c:pt>
                <c:pt idx="15">
                  <c:v>2.5647880539499037</c:v>
                </c:pt>
                <c:pt idx="16">
                  <c:v>1.199720948774168</c:v>
                </c:pt>
                <c:pt idx="17">
                  <c:v>1.370788100944593</c:v>
                </c:pt>
                <c:pt idx="18">
                  <c:v>1.3976236351958895</c:v>
                </c:pt>
                <c:pt idx="19">
                  <c:v>0.65420680796403341</c:v>
                </c:pt>
                <c:pt idx="20">
                  <c:v>1.4192503065335438</c:v>
                </c:pt>
                <c:pt idx="21">
                  <c:v>0.81775850995504185</c:v>
                </c:pt>
                <c:pt idx="22">
                  <c:v>1.3381502890173409</c:v>
                </c:pt>
                <c:pt idx="23">
                  <c:v>0.64283690354754619</c:v>
                </c:pt>
                <c:pt idx="24">
                  <c:v>1.2180598784645029</c:v>
                </c:pt>
                <c:pt idx="25">
                  <c:v>1.0359873205295544</c:v>
                </c:pt>
                <c:pt idx="26">
                  <c:v>0.64559882364871735</c:v>
                </c:pt>
                <c:pt idx="27">
                  <c:v>0.89210019267822749</c:v>
                </c:pt>
                <c:pt idx="28">
                  <c:v>1.4655931736856593</c:v>
                </c:pt>
                <c:pt idx="29">
                  <c:v>1.1151252408477845</c:v>
                </c:pt>
                <c:pt idx="30">
                  <c:v>1.4620530935559839</c:v>
                </c:pt>
                <c:pt idx="31">
                  <c:v>0.9690053817022124</c:v>
                </c:pt>
                <c:pt idx="32">
                  <c:v>1.1008895994752594</c:v>
                </c:pt>
                <c:pt idx="33">
                  <c:v>1.1972923638576212</c:v>
                </c:pt>
                <c:pt idx="34">
                  <c:v>1.5013393486536022</c:v>
                </c:pt>
                <c:pt idx="35">
                  <c:v>1.195793875292092</c:v>
                </c:pt>
                <c:pt idx="36">
                  <c:v>1.0995653537661874</c:v>
                </c:pt>
                <c:pt idx="37">
                  <c:v>1.3038387431451015</c:v>
                </c:pt>
                <c:pt idx="38">
                  <c:v>1.4207521587097696</c:v>
                </c:pt>
                <c:pt idx="39">
                  <c:v>1.1665925596561435</c:v>
                </c:pt>
                <c:pt idx="40">
                  <c:v>1.4466489610998281</c:v>
                </c:pt>
                <c:pt idx="41">
                  <c:v>1.4018717313515001</c:v>
                </c:pt>
                <c:pt idx="42">
                  <c:v>1.7059459824899437</c:v>
                </c:pt>
                <c:pt idx="43">
                  <c:v>1.5913138572098109</c:v>
                </c:pt>
                <c:pt idx="44">
                  <c:v>1.2132562620423892</c:v>
                </c:pt>
                <c:pt idx="45">
                  <c:v>1.4380122508843067</c:v>
                </c:pt>
                <c:pt idx="46">
                  <c:v>1.4496628131021196</c:v>
                </c:pt>
                <c:pt idx="47">
                  <c:v>1.9168098734572723</c:v>
                </c:pt>
                <c:pt idx="48">
                  <c:v>1.5339771605808545</c:v>
                </c:pt>
                <c:pt idx="49">
                  <c:v>1.8709323485335048</c:v>
                </c:pt>
                <c:pt idx="50">
                  <c:v>1.5064710800887049</c:v>
                </c:pt>
                <c:pt idx="51">
                  <c:v>1.7729079778541987</c:v>
                </c:pt>
                <c:pt idx="52">
                  <c:v>1.4915915221579958</c:v>
                </c:pt>
                <c:pt idx="53">
                  <c:v>1.3344639245847865</c:v>
                </c:pt>
                <c:pt idx="54">
                  <c:v>1.3146739681573878</c:v>
                </c:pt>
                <c:pt idx="55">
                  <c:v>1.4459865760443797</c:v>
                </c:pt>
                <c:pt idx="56">
                  <c:v>1.3049730091243492</c:v>
                </c:pt>
                <c:pt idx="57">
                  <c:v>2.4565077769400467</c:v>
                </c:pt>
                <c:pt idx="58">
                  <c:v>4.8322093770070644</c:v>
                </c:pt>
                <c:pt idx="59">
                  <c:v>4.8989908886058586</c:v>
                </c:pt>
                <c:pt idx="60">
                  <c:v>3.0526553468208091</c:v>
                </c:pt>
                <c:pt idx="61">
                  <c:v>8.4112303881090025</c:v>
                </c:pt>
                <c:pt idx="62">
                  <c:v>5.8680368229501187</c:v>
                </c:pt>
                <c:pt idx="63">
                  <c:v>5.3526011560693645</c:v>
                </c:pt>
                <c:pt idx="64">
                  <c:v>6.1086182685085406</c:v>
                </c:pt>
                <c:pt idx="65">
                  <c:v>6.4724716107079914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4-8E43-9B01-6839C15C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258720"/>
        <c:axId val="88373872"/>
      </c:lineChart>
      <c:dateAx>
        <c:axId val="88258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373872"/>
        <c:crosses val="autoZero"/>
        <c:auto val="1"/>
        <c:lblOffset val="100"/>
        <c:baseTimeUnit val="months"/>
      </c:dateAx>
      <c:valAx>
        <c:axId val="8837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825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Deuda!$K$1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Deuda!$A$2:$A$105</c:f>
              <c:numCache>
                <c:formatCode>mmm/yyyy</c:formatCode>
                <c:ptCount val="104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</c:numCache>
            </c:numRef>
          </c:cat>
          <c:val>
            <c:numRef>
              <c:f>Deuda!$K$2:$K$105</c:f>
              <c:numCache>
                <c:formatCode>General</c:formatCode>
                <c:ptCount val="104"/>
                <c:pt idx="0">
                  <c:v>98.8</c:v>
                </c:pt>
                <c:pt idx="1">
                  <c:v>98.6</c:v>
                </c:pt>
                <c:pt idx="2">
                  <c:v>98.5</c:v>
                </c:pt>
                <c:pt idx="3">
                  <c:v>98.4</c:v>
                </c:pt>
                <c:pt idx="4">
                  <c:v>99.1</c:v>
                </c:pt>
                <c:pt idx="5">
                  <c:v>100</c:v>
                </c:pt>
                <c:pt idx="6">
                  <c:v>100</c:v>
                </c:pt>
                <c:pt idx="7">
                  <c:v>101.3</c:v>
                </c:pt>
                <c:pt idx="8">
                  <c:v>101.4</c:v>
                </c:pt>
                <c:pt idx="9">
                  <c:v>101.2</c:v>
                </c:pt>
                <c:pt idx="10">
                  <c:v>101.5</c:v>
                </c:pt>
                <c:pt idx="11">
                  <c:v>101.3</c:v>
                </c:pt>
                <c:pt idx="12">
                  <c:v>101.7</c:v>
                </c:pt>
                <c:pt idx="13">
                  <c:v>102</c:v>
                </c:pt>
                <c:pt idx="14">
                  <c:v>101.6</c:v>
                </c:pt>
                <c:pt idx="15">
                  <c:v>102</c:v>
                </c:pt>
                <c:pt idx="16">
                  <c:v>101.7</c:v>
                </c:pt>
                <c:pt idx="17">
                  <c:v>102.6</c:v>
                </c:pt>
                <c:pt idx="18">
                  <c:v>103.7</c:v>
                </c:pt>
                <c:pt idx="19">
                  <c:v>104.4</c:v>
                </c:pt>
                <c:pt idx="20">
                  <c:v>104.2</c:v>
                </c:pt>
                <c:pt idx="21">
                  <c:v>104</c:v>
                </c:pt>
                <c:pt idx="22">
                  <c:v>103.6</c:v>
                </c:pt>
                <c:pt idx="23">
                  <c:v>103.1</c:v>
                </c:pt>
                <c:pt idx="24">
                  <c:v>103.2</c:v>
                </c:pt>
                <c:pt idx="25">
                  <c:v>104.1</c:v>
                </c:pt>
                <c:pt idx="26">
                  <c:v>103.4</c:v>
                </c:pt>
                <c:pt idx="27">
                  <c:v>103.9</c:v>
                </c:pt>
                <c:pt idx="28">
                  <c:v>105.4</c:v>
                </c:pt>
                <c:pt idx="29">
                  <c:v>105.5</c:v>
                </c:pt>
                <c:pt idx="30">
                  <c:v>106.1</c:v>
                </c:pt>
                <c:pt idx="31">
                  <c:v>106.9</c:v>
                </c:pt>
                <c:pt idx="32">
                  <c:v>107.4</c:v>
                </c:pt>
                <c:pt idx="33">
                  <c:v>106</c:v>
                </c:pt>
                <c:pt idx="34">
                  <c:v>106</c:v>
                </c:pt>
                <c:pt idx="35">
                  <c:v>105.9</c:v>
                </c:pt>
                <c:pt idx="36">
                  <c:v>105.5</c:v>
                </c:pt>
                <c:pt idx="37">
                  <c:v>105.5</c:v>
                </c:pt>
                <c:pt idx="38">
                  <c:v>105.1</c:v>
                </c:pt>
                <c:pt idx="39">
                  <c:v>105.3</c:v>
                </c:pt>
                <c:pt idx="40">
                  <c:v>105</c:v>
                </c:pt>
                <c:pt idx="41">
                  <c:v>106.3</c:v>
                </c:pt>
                <c:pt idx="42">
                  <c:v>107.7</c:v>
                </c:pt>
                <c:pt idx="43">
                  <c:v>107.9</c:v>
                </c:pt>
                <c:pt idx="44" formatCode="0.0">
                  <c:v>108</c:v>
                </c:pt>
                <c:pt idx="45">
                  <c:v>106.9</c:v>
                </c:pt>
                <c:pt idx="46">
                  <c:v>106.3</c:v>
                </c:pt>
                <c:pt idx="47">
                  <c:v>106</c:v>
                </c:pt>
                <c:pt idx="48">
                  <c:v>105.2</c:v>
                </c:pt>
                <c:pt idx="49">
                  <c:v>104.8</c:v>
                </c:pt>
                <c:pt idx="50">
                  <c:v>104.8</c:v>
                </c:pt>
                <c:pt idx="51">
                  <c:v>104.5</c:v>
                </c:pt>
                <c:pt idx="52">
                  <c:v>103.1</c:v>
                </c:pt>
                <c:pt idx="53">
                  <c:v>101.8</c:v>
                </c:pt>
                <c:pt idx="54">
                  <c:v>101.2</c:v>
                </c:pt>
                <c:pt idx="55">
                  <c:v>99.2</c:v>
                </c:pt>
                <c:pt idx="56">
                  <c:v>98.3</c:v>
                </c:pt>
                <c:pt idx="57">
                  <c:v>96.7</c:v>
                </c:pt>
                <c:pt idx="58">
                  <c:v>97.1</c:v>
                </c:pt>
                <c:pt idx="59">
                  <c:v>96.4</c:v>
                </c:pt>
                <c:pt idx="60">
                  <c:v>96.2</c:v>
                </c:pt>
                <c:pt idx="61">
                  <c:v>96.2</c:v>
                </c:pt>
                <c:pt idx="62">
                  <c:v>96.1</c:v>
                </c:pt>
                <c:pt idx="63">
                  <c:v>96.2</c:v>
                </c:pt>
                <c:pt idx="64">
                  <c:v>96.7</c:v>
                </c:pt>
                <c:pt idx="65">
                  <c:v>96.6</c:v>
                </c:pt>
                <c:pt idx="66">
                  <c:v>96.4</c:v>
                </c:pt>
                <c:pt idx="67">
                  <c:v>96.6</c:v>
                </c:pt>
                <c:pt idx="68">
                  <c:v>96.9</c:v>
                </c:pt>
                <c:pt idx="69">
                  <c:v>97.1</c:v>
                </c:pt>
                <c:pt idx="70">
                  <c:v>96.6</c:v>
                </c:pt>
                <c:pt idx="71">
                  <c:v>96.7</c:v>
                </c:pt>
                <c:pt idx="72">
                  <c:v>97.2</c:v>
                </c:pt>
                <c:pt idx="73">
                  <c:v>97.8</c:v>
                </c:pt>
                <c:pt idx="74">
                  <c:v>97.8</c:v>
                </c:pt>
                <c:pt idx="75">
                  <c:v>98.6</c:v>
                </c:pt>
                <c:pt idx="76">
                  <c:v>98.9</c:v>
                </c:pt>
                <c:pt idx="77">
                  <c:v>100.7</c:v>
                </c:pt>
                <c:pt idx="78">
                  <c:v>100.9</c:v>
                </c:pt>
                <c:pt idx="79">
                  <c:v>101.6</c:v>
                </c:pt>
                <c:pt idx="80">
                  <c:v>101.9</c:v>
                </c:pt>
                <c:pt idx="81">
                  <c:v>102.2</c:v>
                </c:pt>
                <c:pt idx="82">
                  <c:v>102.7</c:v>
                </c:pt>
                <c:pt idx="83">
                  <c:v>102.7</c:v>
                </c:pt>
                <c:pt idx="84">
                  <c:v>103.7</c:v>
                </c:pt>
                <c:pt idx="85">
                  <c:v>103.7</c:v>
                </c:pt>
                <c:pt idx="86">
                  <c:v>103.7</c:v>
                </c:pt>
                <c:pt idx="87">
                  <c:v>104.2</c:v>
                </c:pt>
                <c:pt idx="88">
                  <c:v>104.1</c:v>
                </c:pt>
                <c:pt idx="89">
                  <c:v>104.9</c:v>
                </c:pt>
                <c:pt idx="90">
                  <c:v>105.6</c:v>
                </c:pt>
                <c:pt idx="91">
                  <c:v>106.2</c:v>
                </c:pt>
                <c:pt idx="92">
                  <c:v>106.4</c:v>
                </c:pt>
                <c:pt idx="93">
                  <c:v>107.4</c:v>
                </c:pt>
                <c:pt idx="94">
                  <c:v>106.5</c:v>
                </c:pt>
                <c:pt idx="95">
                  <c:v>105.5</c:v>
                </c:pt>
                <c:pt idx="96">
                  <c:v>106.3</c:v>
                </c:pt>
                <c:pt idx="97">
                  <c:v>106.5</c:v>
                </c:pt>
                <c:pt idx="98">
                  <c:v>107.1</c:v>
                </c:pt>
                <c:pt idx="99">
                  <c:v>107.3</c:v>
                </c:pt>
                <c:pt idx="100">
                  <c:v>107.1</c:v>
                </c:pt>
                <c:pt idx="101">
                  <c:v>107.5</c:v>
                </c:pt>
                <c:pt idx="102">
                  <c:v>108.8</c:v>
                </c:pt>
                <c:pt idx="103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0-3F4A-9048-58596A8E4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9353456"/>
        <c:axId val="1479930752"/>
      </c:lineChart>
      <c:dateAx>
        <c:axId val="1879353456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79930752"/>
        <c:crosses val="autoZero"/>
        <c:auto val="1"/>
        <c:lblOffset val="100"/>
        <c:baseTimeUnit val="months"/>
      </c:dateAx>
      <c:valAx>
        <c:axId val="147993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935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'Cesantía (Grafico 3)'!$C$1</c:f>
              <c:strCache>
                <c:ptCount val="1"/>
                <c:pt idx="0">
                  <c:v>Cesantes google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'Cesantía (Grafico 3)'!$A$3:$B$70</c:f>
              <c:multiLvlStrCache>
                <c:ptCount val="68"/>
                <c:lvl>
                  <c:pt idx="0">
                    <c:v>Ene - Mar</c:v>
                  </c:pt>
                  <c:pt idx="1">
                    <c:v>Feb - Abr</c:v>
                  </c:pt>
                  <c:pt idx="2">
                    <c:v>Mar - May</c:v>
                  </c:pt>
                  <c:pt idx="3">
                    <c:v>Abr - Jun</c:v>
                  </c:pt>
                  <c:pt idx="4">
                    <c:v>May - Jul</c:v>
                  </c:pt>
                  <c:pt idx="5">
                    <c:v>Jun - Ago</c:v>
                  </c:pt>
                  <c:pt idx="6">
                    <c:v>Jul - Sep</c:v>
                  </c:pt>
                  <c:pt idx="7">
                    <c:v>Ago - Oct</c:v>
                  </c:pt>
                  <c:pt idx="8">
                    <c:v>Sep - Nov</c:v>
                  </c:pt>
                  <c:pt idx="9">
                    <c:v>Oct - Dic</c:v>
                  </c:pt>
                  <c:pt idx="10">
                    <c:v>Nov - Ene</c:v>
                  </c:pt>
                  <c:pt idx="11">
                    <c:v>Dic - Feb</c:v>
                  </c:pt>
                  <c:pt idx="12">
                    <c:v>Ene - Mar</c:v>
                  </c:pt>
                  <c:pt idx="13">
                    <c:v>Feb - Abr</c:v>
                  </c:pt>
                  <c:pt idx="14">
                    <c:v>Mar - May</c:v>
                  </c:pt>
                  <c:pt idx="15">
                    <c:v>Abr - Jun</c:v>
                  </c:pt>
                  <c:pt idx="16">
                    <c:v>May - Jul</c:v>
                  </c:pt>
                  <c:pt idx="17">
                    <c:v>Jun - Ago</c:v>
                  </c:pt>
                  <c:pt idx="18">
                    <c:v>Jul - Sep</c:v>
                  </c:pt>
                  <c:pt idx="19">
                    <c:v>Ago - Oct</c:v>
                  </c:pt>
                  <c:pt idx="20">
                    <c:v>Sep - Nov</c:v>
                  </c:pt>
                  <c:pt idx="21">
                    <c:v>Oct - Dic</c:v>
                  </c:pt>
                  <c:pt idx="22">
                    <c:v>Nov - Ene</c:v>
                  </c:pt>
                  <c:pt idx="23">
                    <c:v>Dic - Feb</c:v>
                  </c:pt>
                  <c:pt idx="24">
                    <c:v>Ene - Mar</c:v>
                  </c:pt>
                  <c:pt idx="25">
                    <c:v>Feb - Abr</c:v>
                  </c:pt>
                  <c:pt idx="26">
                    <c:v>Mar - May</c:v>
                  </c:pt>
                  <c:pt idx="27">
                    <c:v>Abr - Jun</c:v>
                  </c:pt>
                  <c:pt idx="28">
                    <c:v>May - Jul</c:v>
                  </c:pt>
                  <c:pt idx="29">
                    <c:v>Jun - Ago</c:v>
                  </c:pt>
                  <c:pt idx="30">
                    <c:v>Jul - Sep</c:v>
                  </c:pt>
                  <c:pt idx="31">
                    <c:v>Ago - Oct</c:v>
                  </c:pt>
                  <c:pt idx="32">
                    <c:v>Sep - Nov</c:v>
                  </c:pt>
                  <c:pt idx="33">
                    <c:v>Oct - Dic</c:v>
                  </c:pt>
                  <c:pt idx="34">
                    <c:v>Nov - Ene</c:v>
                  </c:pt>
                  <c:pt idx="35">
                    <c:v>Dic - Feb</c:v>
                  </c:pt>
                  <c:pt idx="36">
                    <c:v>Ene - Mar</c:v>
                  </c:pt>
                  <c:pt idx="37">
                    <c:v>Feb - Abr</c:v>
                  </c:pt>
                  <c:pt idx="38">
                    <c:v>Mar - May</c:v>
                  </c:pt>
                  <c:pt idx="39">
                    <c:v>Abr - Jun</c:v>
                  </c:pt>
                  <c:pt idx="40">
                    <c:v>May - Jul</c:v>
                  </c:pt>
                  <c:pt idx="41">
                    <c:v>Jun - Ago</c:v>
                  </c:pt>
                  <c:pt idx="42">
                    <c:v>Jul - Sep</c:v>
                  </c:pt>
                  <c:pt idx="43">
                    <c:v>Ago - Oct</c:v>
                  </c:pt>
                  <c:pt idx="44">
                    <c:v>Sep - Nov</c:v>
                  </c:pt>
                  <c:pt idx="45">
                    <c:v>Oct - Dic</c:v>
                  </c:pt>
                  <c:pt idx="46">
                    <c:v>Nov - Ene</c:v>
                  </c:pt>
                  <c:pt idx="47">
                    <c:v>Dic - Feb</c:v>
                  </c:pt>
                  <c:pt idx="48">
                    <c:v>Ene - Mar</c:v>
                  </c:pt>
                  <c:pt idx="49">
                    <c:v>Feb - Abr</c:v>
                  </c:pt>
                  <c:pt idx="50">
                    <c:v>Mar - May</c:v>
                  </c:pt>
                  <c:pt idx="51">
                    <c:v>Abr - Jun</c:v>
                  </c:pt>
                  <c:pt idx="52">
                    <c:v>May - Jul</c:v>
                  </c:pt>
                  <c:pt idx="53">
                    <c:v>Jun - Ago</c:v>
                  </c:pt>
                  <c:pt idx="54">
                    <c:v>Jul - Sep</c:v>
                  </c:pt>
                  <c:pt idx="55">
                    <c:v>Ago - Oct</c:v>
                  </c:pt>
                  <c:pt idx="56">
                    <c:v>Sep - Nov</c:v>
                  </c:pt>
                  <c:pt idx="57">
                    <c:v>Oct - Dic</c:v>
                  </c:pt>
                  <c:pt idx="58">
                    <c:v>Nov - Ene</c:v>
                  </c:pt>
                  <c:pt idx="59">
                    <c:v>dic-feb</c:v>
                  </c:pt>
                  <c:pt idx="60">
                    <c:v>Ene - Mar</c:v>
                  </c:pt>
                  <c:pt idx="61">
                    <c:v>Feb - Abr</c:v>
                  </c:pt>
                  <c:pt idx="62">
                    <c:v>Mar - May</c:v>
                  </c:pt>
                  <c:pt idx="63">
                    <c:v>Abr - Jun</c:v>
                  </c:pt>
                  <c:pt idx="64">
                    <c:v>May - Jul</c:v>
                  </c:pt>
                  <c:pt idx="65">
                    <c:v>Jun - Ago</c:v>
                  </c:pt>
                  <c:pt idx="66">
                    <c:v>Jul - Sep</c:v>
                  </c:pt>
                  <c:pt idx="67">
                    <c:v>Ago - Oct</c:v>
                  </c:pt>
                </c:lvl>
                <c:lvl>
                  <c:pt idx="11">
                    <c:v>2020</c:v>
                  </c:pt>
                  <c:pt idx="23">
                    <c:v>2021</c:v>
                  </c:pt>
                  <c:pt idx="35">
                    <c:v>2022</c:v>
                  </c:pt>
                  <c:pt idx="36">
                    <c:v>2022</c:v>
                  </c:pt>
                  <c:pt idx="47">
                    <c:v>2023</c:v>
                  </c:pt>
                  <c:pt idx="60">
                    <c:v>2024</c:v>
                  </c:pt>
                </c:lvl>
              </c:multiLvlStrCache>
            </c:multiLvlStrRef>
          </c:cat>
          <c:val>
            <c:numRef>
              <c:f>'Cesantía (Grafico 3)'!$C$3:$C$70</c:f>
              <c:numCache>
                <c:formatCode>0.0</c:formatCode>
                <c:ptCount val="68"/>
                <c:pt idx="0">
                  <c:v>93.723209978272735</c:v>
                </c:pt>
                <c:pt idx="1">
                  <c:v>82.994400345300107</c:v>
                </c:pt>
                <c:pt idx="2">
                  <c:v>80.92371368247575</c:v>
                </c:pt>
                <c:pt idx="3">
                  <c:v>88.643631734581049</c:v>
                </c:pt>
                <c:pt idx="4">
                  <c:v>99.4560150707444</c:v>
                </c:pt>
                <c:pt idx="5">
                  <c:v>103.39341560109068</c:v>
                </c:pt>
                <c:pt idx="6">
                  <c:v>103.04205293915579</c:v>
                </c:pt>
                <c:pt idx="7">
                  <c:v>104.10566935087449</c:v>
                </c:pt>
                <c:pt idx="8">
                  <c:v>107.38956167167521</c:v>
                </c:pt>
                <c:pt idx="9">
                  <c:v>115.60062031207679</c:v>
                </c:pt>
                <c:pt idx="10">
                  <c:v>120.13920413282658</c:v>
                </c:pt>
                <c:pt idx="11">
                  <c:v>115.68481516111524</c:v>
                </c:pt>
                <c:pt idx="12">
                  <c:v>129.4391531904341</c:v>
                </c:pt>
                <c:pt idx="13">
                  <c:v>161.35364807490575</c:v>
                </c:pt>
                <c:pt idx="14">
                  <c:v>179.80976568183883</c:v>
                </c:pt>
                <c:pt idx="15">
                  <c:v>171.93441808185025</c:v>
                </c:pt>
                <c:pt idx="16">
                  <c:v>146.42746995145561</c:v>
                </c:pt>
                <c:pt idx="17">
                  <c:v>134.24744191724957</c:v>
                </c:pt>
                <c:pt idx="18">
                  <c:v>137.74848118723074</c:v>
                </c:pt>
                <c:pt idx="19">
                  <c:v>137.82578987541672</c:v>
                </c:pt>
                <c:pt idx="20">
                  <c:v>138.01151558229702</c:v>
                </c:pt>
                <c:pt idx="21">
                  <c:v>121.62289923576482</c:v>
                </c:pt>
                <c:pt idx="22">
                  <c:v>110.27612689749937</c:v>
                </c:pt>
                <c:pt idx="23">
                  <c:v>110.02224846600974</c:v>
                </c:pt>
                <c:pt idx="24">
                  <c:v>113.05484135951406</c:v>
                </c:pt>
                <c:pt idx="25">
                  <c:v>115.77462762741713</c:v>
                </c:pt>
                <c:pt idx="26">
                  <c:v>111.87056896084958</c:v>
                </c:pt>
                <c:pt idx="27">
                  <c:v>110.5280595767307</c:v>
                </c:pt>
                <c:pt idx="28">
                  <c:v>114.43628884816489</c:v>
                </c:pt>
                <c:pt idx="29">
                  <c:v>119.61527674813475</c:v>
                </c:pt>
                <c:pt idx="30">
                  <c:v>120.9696462668976</c:v>
                </c:pt>
                <c:pt idx="31">
                  <c:v>119.27160105272469</c:v>
                </c:pt>
                <c:pt idx="32">
                  <c:v>114.61861710415623</c:v>
                </c:pt>
                <c:pt idx="33">
                  <c:v>115.80948547706021</c:v>
                </c:pt>
                <c:pt idx="34">
                  <c:v>123.13293816425532</c:v>
                </c:pt>
                <c:pt idx="35">
                  <c:v>132.89298403169207</c:v>
                </c:pt>
                <c:pt idx="36">
                  <c:v>135.17134160720073</c:v>
                </c:pt>
                <c:pt idx="37">
                  <c:v>131.7296055080935</c:v>
                </c:pt>
                <c:pt idx="38">
                  <c:v>133.55773525829258</c:v>
                </c:pt>
                <c:pt idx="39">
                  <c:v>141.03397728458393</c:v>
                </c:pt>
                <c:pt idx="40">
                  <c:v>146.38105547034823</c:v>
                </c:pt>
                <c:pt idx="41">
                  <c:v>151.93135921917744</c:v>
                </c:pt>
                <c:pt idx="42">
                  <c:v>153.45978304209314</c:v>
                </c:pt>
                <c:pt idx="43">
                  <c:v>162.14697797570594</c:v>
                </c:pt>
                <c:pt idx="44">
                  <c:v>168.50582966987341</c:v>
                </c:pt>
                <c:pt idx="45">
                  <c:v>180.19797439333163</c:v>
                </c:pt>
                <c:pt idx="46">
                  <c:v>190.02780906032754</c:v>
                </c:pt>
                <c:pt idx="47">
                  <c:v>194.7402801073321</c:v>
                </c:pt>
                <c:pt idx="48">
                  <c:v>190.98475513887593</c:v>
                </c:pt>
                <c:pt idx="49">
                  <c:v>174.81384759605817</c:v>
                </c:pt>
                <c:pt idx="50">
                  <c:v>164.79468104358773</c:v>
                </c:pt>
                <c:pt idx="51">
                  <c:v>163.09013870683097</c:v>
                </c:pt>
                <c:pt idx="52">
                  <c:v>173.23415351504732</c:v>
                </c:pt>
                <c:pt idx="53">
                  <c:v>175.89979726305026</c:v>
                </c:pt>
                <c:pt idx="54">
                  <c:v>182.44383209371662</c:v>
                </c:pt>
                <c:pt idx="55">
                  <c:v>189.23510872748966</c:v>
                </c:pt>
                <c:pt idx="56" formatCode="_-* #,##0.0_-;\-* #,##0.0_-;_-* &quot;-&quot;_-;_-@">
                  <c:v>196.36491311297314</c:v>
                </c:pt>
                <c:pt idx="57" formatCode="_-* #,##0.0_-;\-* #,##0.0_-;_-* &quot;-&quot;_-;_-@">
                  <c:v>198.997011376941</c:v>
                </c:pt>
                <c:pt idx="58">
                  <c:v>206.4956885112687</c:v>
                </c:pt>
                <c:pt idx="59">
                  <c:v>209.957851126968</c:v>
                </c:pt>
                <c:pt idx="60">
                  <c:v>211.112956968785</c:v>
                </c:pt>
                <c:pt idx="61">
                  <c:v>212.695295781168</c:v>
                </c:pt>
                <c:pt idx="62">
                  <c:v>215.68956952781099</c:v>
                </c:pt>
                <c:pt idx="63">
                  <c:v>217.569527811</c:v>
                </c:pt>
                <c:pt idx="64">
                  <c:v>219.38114525200001</c:v>
                </c:pt>
                <c:pt idx="65">
                  <c:v>220.52520000000001</c:v>
                </c:pt>
                <c:pt idx="66">
                  <c:v>221.81123658999999</c:v>
                </c:pt>
                <c:pt idx="67">
                  <c:v>225.37236591000001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C-4E47-A8CC-3EA5A98B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340575"/>
        <c:axId val="1770270383"/>
      </c:barChart>
      <c:catAx>
        <c:axId val="177034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0270383"/>
        <c:crosses val="autoZero"/>
        <c:auto val="1"/>
        <c:lblAlgn val="ctr"/>
        <c:lblOffset val="100"/>
        <c:noMultiLvlLbl val="0"/>
      </c:catAx>
      <c:valAx>
        <c:axId val="1770270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7034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venir Book" panose="02000503020000020003" pitchFamily="2" charset="0"/>
                <a:ea typeface="+mn-ea"/>
                <a:cs typeface="+mn-cs"/>
              </a:defRPr>
            </a:pPr>
            <a:r>
              <a:rPr lang="es-MX" sz="2000" b="1">
                <a:latin typeface="Avenir Book" panose="02000503020000020003" pitchFamily="2" charset="0"/>
              </a:rPr>
              <a:t>Variación interanual del empleo (%)</a:t>
            </a:r>
          </a:p>
        </c:rich>
      </c:tx>
      <c:layout>
        <c:manualLayout>
          <c:xMode val="edge"/>
          <c:yMode val="edge"/>
          <c:x val="0.20131849315068492"/>
          <c:y val="2.01793721973094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[1]Hoja1!$H$1</c:f>
              <c:strCache>
                <c:ptCount val="1"/>
                <c:pt idx="0">
                  <c:v>Creación de empleo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[1]Hoja1!$C$2:$C$362</c:f>
              <c:numCache>
                <c:formatCode>General</c:formatCode>
                <c:ptCount val="361"/>
                <c:pt idx="0">
                  <c:v>34304</c:v>
                </c:pt>
                <c:pt idx="1">
                  <c:v>34335</c:v>
                </c:pt>
                <c:pt idx="2">
                  <c:v>34366</c:v>
                </c:pt>
                <c:pt idx="3">
                  <c:v>34394</c:v>
                </c:pt>
                <c:pt idx="4">
                  <c:v>34425</c:v>
                </c:pt>
                <c:pt idx="5">
                  <c:v>34455</c:v>
                </c:pt>
                <c:pt idx="6">
                  <c:v>34486</c:v>
                </c:pt>
                <c:pt idx="7">
                  <c:v>34516</c:v>
                </c:pt>
                <c:pt idx="8">
                  <c:v>34547</c:v>
                </c:pt>
                <c:pt idx="9">
                  <c:v>34578</c:v>
                </c:pt>
                <c:pt idx="10">
                  <c:v>34608</c:v>
                </c:pt>
                <c:pt idx="11">
                  <c:v>34639</c:v>
                </c:pt>
                <c:pt idx="12">
                  <c:v>34669</c:v>
                </c:pt>
                <c:pt idx="13">
                  <c:v>34700</c:v>
                </c:pt>
                <c:pt idx="14">
                  <c:v>34731</c:v>
                </c:pt>
                <c:pt idx="15">
                  <c:v>34759</c:v>
                </c:pt>
                <c:pt idx="16">
                  <c:v>34790</c:v>
                </c:pt>
                <c:pt idx="17">
                  <c:v>34820</c:v>
                </c:pt>
                <c:pt idx="18">
                  <c:v>34851</c:v>
                </c:pt>
                <c:pt idx="19">
                  <c:v>34881</c:v>
                </c:pt>
                <c:pt idx="20">
                  <c:v>34912</c:v>
                </c:pt>
                <c:pt idx="21">
                  <c:v>34943</c:v>
                </c:pt>
                <c:pt idx="22">
                  <c:v>34973</c:v>
                </c:pt>
                <c:pt idx="23">
                  <c:v>35004</c:v>
                </c:pt>
                <c:pt idx="24">
                  <c:v>35034</c:v>
                </c:pt>
                <c:pt idx="25">
                  <c:v>35065</c:v>
                </c:pt>
                <c:pt idx="26">
                  <c:v>35096</c:v>
                </c:pt>
                <c:pt idx="27">
                  <c:v>35125</c:v>
                </c:pt>
                <c:pt idx="28">
                  <c:v>35156</c:v>
                </c:pt>
                <c:pt idx="29">
                  <c:v>35186</c:v>
                </c:pt>
                <c:pt idx="30">
                  <c:v>35217</c:v>
                </c:pt>
                <c:pt idx="31">
                  <c:v>35247</c:v>
                </c:pt>
                <c:pt idx="32">
                  <c:v>35278</c:v>
                </c:pt>
                <c:pt idx="33">
                  <c:v>35309</c:v>
                </c:pt>
                <c:pt idx="34">
                  <c:v>35339</c:v>
                </c:pt>
                <c:pt idx="35">
                  <c:v>35370</c:v>
                </c:pt>
                <c:pt idx="36">
                  <c:v>35400</c:v>
                </c:pt>
                <c:pt idx="37">
                  <c:v>35431</c:v>
                </c:pt>
                <c:pt idx="38">
                  <c:v>35462</c:v>
                </c:pt>
                <c:pt idx="39">
                  <c:v>35490</c:v>
                </c:pt>
                <c:pt idx="40">
                  <c:v>35521</c:v>
                </c:pt>
                <c:pt idx="41">
                  <c:v>35551</c:v>
                </c:pt>
                <c:pt idx="42">
                  <c:v>35582</c:v>
                </c:pt>
                <c:pt idx="43">
                  <c:v>35612</c:v>
                </c:pt>
                <c:pt idx="44">
                  <c:v>35643</c:v>
                </c:pt>
                <c:pt idx="45">
                  <c:v>35674</c:v>
                </c:pt>
                <c:pt idx="46">
                  <c:v>35704</c:v>
                </c:pt>
                <c:pt idx="47">
                  <c:v>35735</c:v>
                </c:pt>
                <c:pt idx="48">
                  <c:v>35765</c:v>
                </c:pt>
                <c:pt idx="49">
                  <c:v>35796</c:v>
                </c:pt>
                <c:pt idx="50">
                  <c:v>35827</c:v>
                </c:pt>
                <c:pt idx="51">
                  <c:v>35855</c:v>
                </c:pt>
                <c:pt idx="52">
                  <c:v>35886</c:v>
                </c:pt>
                <c:pt idx="53">
                  <c:v>35916</c:v>
                </c:pt>
                <c:pt idx="54">
                  <c:v>35947</c:v>
                </c:pt>
                <c:pt idx="55">
                  <c:v>35977</c:v>
                </c:pt>
                <c:pt idx="56">
                  <c:v>36008</c:v>
                </c:pt>
                <c:pt idx="57">
                  <c:v>36039</c:v>
                </c:pt>
                <c:pt idx="58">
                  <c:v>36069</c:v>
                </c:pt>
                <c:pt idx="59">
                  <c:v>36100</c:v>
                </c:pt>
                <c:pt idx="60">
                  <c:v>36130</c:v>
                </c:pt>
                <c:pt idx="61">
                  <c:v>36161</c:v>
                </c:pt>
                <c:pt idx="62">
                  <c:v>36192</c:v>
                </c:pt>
                <c:pt idx="63">
                  <c:v>36220</c:v>
                </c:pt>
                <c:pt idx="64">
                  <c:v>36251</c:v>
                </c:pt>
                <c:pt idx="65">
                  <c:v>36281</c:v>
                </c:pt>
                <c:pt idx="66">
                  <c:v>36312</c:v>
                </c:pt>
                <c:pt idx="67">
                  <c:v>36342</c:v>
                </c:pt>
                <c:pt idx="68">
                  <c:v>36373</c:v>
                </c:pt>
                <c:pt idx="69">
                  <c:v>36404</c:v>
                </c:pt>
                <c:pt idx="70">
                  <c:v>36434</c:v>
                </c:pt>
                <c:pt idx="71">
                  <c:v>36465</c:v>
                </c:pt>
                <c:pt idx="72">
                  <c:v>36495</c:v>
                </c:pt>
                <c:pt idx="73">
                  <c:v>36526</c:v>
                </c:pt>
                <c:pt idx="74">
                  <c:v>36557</c:v>
                </c:pt>
                <c:pt idx="75">
                  <c:v>36586</c:v>
                </c:pt>
                <c:pt idx="76">
                  <c:v>36617</c:v>
                </c:pt>
                <c:pt idx="77">
                  <c:v>36647</c:v>
                </c:pt>
                <c:pt idx="78">
                  <c:v>36678</c:v>
                </c:pt>
                <c:pt idx="79">
                  <c:v>36708</c:v>
                </c:pt>
                <c:pt idx="80">
                  <c:v>36739</c:v>
                </c:pt>
                <c:pt idx="81">
                  <c:v>36770</c:v>
                </c:pt>
                <c:pt idx="82">
                  <c:v>36800</c:v>
                </c:pt>
                <c:pt idx="83">
                  <c:v>36831</c:v>
                </c:pt>
                <c:pt idx="84">
                  <c:v>36861</c:v>
                </c:pt>
                <c:pt idx="85">
                  <c:v>36892</c:v>
                </c:pt>
                <c:pt idx="86">
                  <c:v>36923</c:v>
                </c:pt>
                <c:pt idx="87">
                  <c:v>36951</c:v>
                </c:pt>
                <c:pt idx="88">
                  <c:v>36982</c:v>
                </c:pt>
                <c:pt idx="89">
                  <c:v>37012</c:v>
                </c:pt>
                <c:pt idx="90">
                  <c:v>37043</c:v>
                </c:pt>
                <c:pt idx="91">
                  <c:v>37073</c:v>
                </c:pt>
                <c:pt idx="92">
                  <c:v>37104</c:v>
                </c:pt>
                <c:pt idx="93">
                  <c:v>37135</c:v>
                </c:pt>
                <c:pt idx="94">
                  <c:v>37165</c:v>
                </c:pt>
                <c:pt idx="95">
                  <c:v>37196</c:v>
                </c:pt>
                <c:pt idx="96">
                  <c:v>37226</c:v>
                </c:pt>
                <c:pt idx="97">
                  <c:v>37257</c:v>
                </c:pt>
                <c:pt idx="98">
                  <c:v>37288</c:v>
                </c:pt>
                <c:pt idx="99">
                  <c:v>37316</c:v>
                </c:pt>
                <c:pt idx="100">
                  <c:v>37347</c:v>
                </c:pt>
                <c:pt idx="101">
                  <c:v>37377</c:v>
                </c:pt>
                <c:pt idx="102">
                  <c:v>37408</c:v>
                </c:pt>
                <c:pt idx="103">
                  <c:v>37438</c:v>
                </c:pt>
                <c:pt idx="104">
                  <c:v>37469</c:v>
                </c:pt>
                <c:pt idx="105">
                  <c:v>37500</c:v>
                </c:pt>
                <c:pt idx="106">
                  <c:v>37530</c:v>
                </c:pt>
                <c:pt idx="107">
                  <c:v>37561</c:v>
                </c:pt>
                <c:pt idx="108">
                  <c:v>37591</c:v>
                </c:pt>
                <c:pt idx="109">
                  <c:v>37622</c:v>
                </c:pt>
                <c:pt idx="110">
                  <c:v>37653</c:v>
                </c:pt>
                <c:pt idx="111">
                  <c:v>37681</c:v>
                </c:pt>
                <c:pt idx="112">
                  <c:v>37712</c:v>
                </c:pt>
                <c:pt idx="113">
                  <c:v>37742</c:v>
                </c:pt>
                <c:pt idx="114">
                  <c:v>37773</c:v>
                </c:pt>
                <c:pt idx="115">
                  <c:v>37803</c:v>
                </c:pt>
                <c:pt idx="116">
                  <c:v>37834</c:v>
                </c:pt>
                <c:pt idx="117">
                  <c:v>37865</c:v>
                </c:pt>
                <c:pt idx="118">
                  <c:v>37895</c:v>
                </c:pt>
                <c:pt idx="119">
                  <c:v>37926</c:v>
                </c:pt>
                <c:pt idx="120">
                  <c:v>37956</c:v>
                </c:pt>
                <c:pt idx="121">
                  <c:v>37987</c:v>
                </c:pt>
                <c:pt idx="122">
                  <c:v>38018</c:v>
                </c:pt>
                <c:pt idx="123">
                  <c:v>38047</c:v>
                </c:pt>
                <c:pt idx="124">
                  <c:v>38078</c:v>
                </c:pt>
                <c:pt idx="125">
                  <c:v>38108</c:v>
                </c:pt>
                <c:pt idx="126">
                  <c:v>38139</c:v>
                </c:pt>
                <c:pt idx="127">
                  <c:v>38169</c:v>
                </c:pt>
                <c:pt idx="128">
                  <c:v>38200</c:v>
                </c:pt>
                <c:pt idx="129">
                  <c:v>38231</c:v>
                </c:pt>
                <c:pt idx="130">
                  <c:v>38261</c:v>
                </c:pt>
                <c:pt idx="131">
                  <c:v>38292</c:v>
                </c:pt>
                <c:pt idx="132">
                  <c:v>38322</c:v>
                </c:pt>
                <c:pt idx="133">
                  <c:v>38353</c:v>
                </c:pt>
                <c:pt idx="134">
                  <c:v>38384</c:v>
                </c:pt>
                <c:pt idx="135">
                  <c:v>38412</c:v>
                </c:pt>
                <c:pt idx="136">
                  <c:v>38443</c:v>
                </c:pt>
                <c:pt idx="137">
                  <c:v>38473</c:v>
                </c:pt>
                <c:pt idx="138">
                  <c:v>38504</c:v>
                </c:pt>
                <c:pt idx="139">
                  <c:v>38534</c:v>
                </c:pt>
                <c:pt idx="140">
                  <c:v>38565</c:v>
                </c:pt>
                <c:pt idx="141">
                  <c:v>38596</c:v>
                </c:pt>
                <c:pt idx="142">
                  <c:v>38626</c:v>
                </c:pt>
                <c:pt idx="143">
                  <c:v>38657</c:v>
                </c:pt>
                <c:pt idx="144">
                  <c:v>38687</c:v>
                </c:pt>
                <c:pt idx="145">
                  <c:v>38718</c:v>
                </c:pt>
                <c:pt idx="146">
                  <c:v>38749</c:v>
                </c:pt>
                <c:pt idx="147">
                  <c:v>38777</c:v>
                </c:pt>
                <c:pt idx="148">
                  <c:v>38808</c:v>
                </c:pt>
                <c:pt idx="149">
                  <c:v>38838</c:v>
                </c:pt>
                <c:pt idx="150">
                  <c:v>38869</c:v>
                </c:pt>
                <c:pt idx="151">
                  <c:v>38899</c:v>
                </c:pt>
                <c:pt idx="152">
                  <c:v>38930</c:v>
                </c:pt>
                <c:pt idx="153">
                  <c:v>38961</c:v>
                </c:pt>
                <c:pt idx="154">
                  <c:v>38991</c:v>
                </c:pt>
                <c:pt idx="155">
                  <c:v>39022</c:v>
                </c:pt>
                <c:pt idx="156">
                  <c:v>39052</c:v>
                </c:pt>
                <c:pt idx="157">
                  <c:v>39083</c:v>
                </c:pt>
                <c:pt idx="158">
                  <c:v>39114</c:v>
                </c:pt>
                <c:pt idx="159">
                  <c:v>39142</c:v>
                </c:pt>
                <c:pt idx="160">
                  <c:v>39173</c:v>
                </c:pt>
                <c:pt idx="161">
                  <c:v>39203</c:v>
                </c:pt>
                <c:pt idx="162">
                  <c:v>39234</c:v>
                </c:pt>
                <c:pt idx="163">
                  <c:v>39264</c:v>
                </c:pt>
                <c:pt idx="164">
                  <c:v>39295</c:v>
                </c:pt>
                <c:pt idx="165">
                  <c:v>39326</c:v>
                </c:pt>
                <c:pt idx="166">
                  <c:v>39356</c:v>
                </c:pt>
                <c:pt idx="167">
                  <c:v>39387</c:v>
                </c:pt>
                <c:pt idx="168">
                  <c:v>39417</c:v>
                </c:pt>
                <c:pt idx="169">
                  <c:v>39448</c:v>
                </c:pt>
                <c:pt idx="170">
                  <c:v>39479</c:v>
                </c:pt>
                <c:pt idx="171">
                  <c:v>39508</c:v>
                </c:pt>
                <c:pt idx="172">
                  <c:v>39539</c:v>
                </c:pt>
                <c:pt idx="173">
                  <c:v>39569</c:v>
                </c:pt>
                <c:pt idx="174">
                  <c:v>39600</c:v>
                </c:pt>
                <c:pt idx="175">
                  <c:v>39630</c:v>
                </c:pt>
                <c:pt idx="176">
                  <c:v>39661</c:v>
                </c:pt>
                <c:pt idx="177">
                  <c:v>39692</c:v>
                </c:pt>
                <c:pt idx="178">
                  <c:v>39722</c:v>
                </c:pt>
                <c:pt idx="179">
                  <c:v>39753</c:v>
                </c:pt>
                <c:pt idx="180">
                  <c:v>39783</c:v>
                </c:pt>
                <c:pt idx="181">
                  <c:v>39814</c:v>
                </c:pt>
                <c:pt idx="182">
                  <c:v>39845</c:v>
                </c:pt>
                <c:pt idx="183">
                  <c:v>39873</c:v>
                </c:pt>
                <c:pt idx="184">
                  <c:v>39904</c:v>
                </c:pt>
                <c:pt idx="185">
                  <c:v>39934</c:v>
                </c:pt>
                <c:pt idx="186">
                  <c:v>39965</c:v>
                </c:pt>
                <c:pt idx="187">
                  <c:v>39995</c:v>
                </c:pt>
                <c:pt idx="188">
                  <c:v>40026</c:v>
                </c:pt>
                <c:pt idx="189">
                  <c:v>40057</c:v>
                </c:pt>
                <c:pt idx="190">
                  <c:v>40087</c:v>
                </c:pt>
                <c:pt idx="191">
                  <c:v>40118</c:v>
                </c:pt>
                <c:pt idx="192">
                  <c:v>40148</c:v>
                </c:pt>
                <c:pt idx="193">
                  <c:v>40179</c:v>
                </c:pt>
                <c:pt idx="194">
                  <c:v>40210</c:v>
                </c:pt>
                <c:pt idx="195">
                  <c:v>40238</c:v>
                </c:pt>
                <c:pt idx="196">
                  <c:v>40269</c:v>
                </c:pt>
                <c:pt idx="197">
                  <c:v>40299</c:v>
                </c:pt>
                <c:pt idx="198">
                  <c:v>40330</c:v>
                </c:pt>
                <c:pt idx="199">
                  <c:v>40360</c:v>
                </c:pt>
                <c:pt idx="200">
                  <c:v>40391</c:v>
                </c:pt>
                <c:pt idx="201">
                  <c:v>40422</c:v>
                </c:pt>
                <c:pt idx="202">
                  <c:v>40452</c:v>
                </c:pt>
                <c:pt idx="203">
                  <c:v>40483</c:v>
                </c:pt>
                <c:pt idx="204">
                  <c:v>40513</c:v>
                </c:pt>
                <c:pt idx="205">
                  <c:v>40544</c:v>
                </c:pt>
                <c:pt idx="206">
                  <c:v>40575</c:v>
                </c:pt>
                <c:pt idx="207">
                  <c:v>40603</c:v>
                </c:pt>
                <c:pt idx="208">
                  <c:v>40634</c:v>
                </c:pt>
                <c:pt idx="209">
                  <c:v>40664</c:v>
                </c:pt>
                <c:pt idx="210">
                  <c:v>40695</c:v>
                </c:pt>
                <c:pt idx="211">
                  <c:v>40725</c:v>
                </c:pt>
                <c:pt idx="212">
                  <c:v>40756</c:v>
                </c:pt>
                <c:pt idx="213">
                  <c:v>40787</c:v>
                </c:pt>
                <c:pt idx="214">
                  <c:v>40817</c:v>
                </c:pt>
                <c:pt idx="215">
                  <c:v>40848</c:v>
                </c:pt>
                <c:pt idx="216">
                  <c:v>40878</c:v>
                </c:pt>
                <c:pt idx="217">
                  <c:v>40909</c:v>
                </c:pt>
                <c:pt idx="218">
                  <c:v>40940</c:v>
                </c:pt>
                <c:pt idx="219">
                  <c:v>40969</c:v>
                </c:pt>
                <c:pt idx="220">
                  <c:v>41000</c:v>
                </c:pt>
                <c:pt idx="221">
                  <c:v>41030</c:v>
                </c:pt>
                <c:pt idx="222">
                  <c:v>41061</c:v>
                </c:pt>
                <c:pt idx="223">
                  <c:v>41091</c:v>
                </c:pt>
                <c:pt idx="224">
                  <c:v>41122</c:v>
                </c:pt>
                <c:pt idx="225">
                  <c:v>41153</c:v>
                </c:pt>
                <c:pt idx="226">
                  <c:v>41183</c:v>
                </c:pt>
                <c:pt idx="227">
                  <c:v>41214</c:v>
                </c:pt>
                <c:pt idx="228">
                  <c:v>41244</c:v>
                </c:pt>
                <c:pt idx="229">
                  <c:v>41275</c:v>
                </c:pt>
                <c:pt idx="230">
                  <c:v>41306</c:v>
                </c:pt>
                <c:pt idx="231">
                  <c:v>41334</c:v>
                </c:pt>
                <c:pt idx="232">
                  <c:v>41365</c:v>
                </c:pt>
                <c:pt idx="233">
                  <c:v>41395</c:v>
                </c:pt>
                <c:pt idx="234">
                  <c:v>41426</c:v>
                </c:pt>
                <c:pt idx="235">
                  <c:v>41456</c:v>
                </c:pt>
                <c:pt idx="236">
                  <c:v>41487</c:v>
                </c:pt>
                <c:pt idx="237">
                  <c:v>41518</c:v>
                </c:pt>
                <c:pt idx="238">
                  <c:v>41548</c:v>
                </c:pt>
                <c:pt idx="239">
                  <c:v>41579</c:v>
                </c:pt>
                <c:pt idx="240">
                  <c:v>41609</c:v>
                </c:pt>
                <c:pt idx="241">
                  <c:v>41640</c:v>
                </c:pt>
                <c:pt idx="242">
                  <c:v>41671</c:v>
                </c:pt>
                <c:pt idx="243">
                  <c:v>41699</c:v>
                </c:pt>
                <c:pt idx="244">
                  <c:v>41730</c:v>
                </c:pt>
                <c:pt idx="245">
                  <c:v>41760</c:v>
                </c:pt>
                <c:pt idx="246">
                  <c:v>41791</c:v>
                </c:pt>
                <c:pt idx="247">
                  <c:v>41821</c:v>
                </c:pt>
                <c:pt idx="248">
                  <c:v>41852</c:v>
                </c:pt>
                <c:pt idx="249">
                  <c:v>41883</c:v>
                </c:pt>
                <c:pt idx="250">
                  <c:v>41913</c:v>
                </c:pt>
                <c:pt idx="251">
                  <c:v>41944</c:v>
                </c:pt>
                <c:pt idx="252">
                  <c:v>41974</c:v>
                </c:pt>
                <c:pt idx="253">
                  <c:v>42005</c:v>
                </c:pt>
                <c:pt idx="254">
                  <c:v>42036</c:v>
                </c:pt>
                <c:pt idx="255">
                  <c:v>42064</c:v>
                </c:pt>
                <c:pt idx="256">
                  <c:v>42095</c:v>
                </c:pt>
                <c:pt idx="257">
                  <c:v>42125</c:v>
                </c:pt>
                <c:pt idx="258">
                  <c:v>42156</c:v>
                </c:pt>
                <c:pt idx="259">
                  <c:v>42186</c:v>
                </c:pt>
                <c:pt idx="260">
                  <c:v>42217</c:v>
                </c:pt>
                <c:pt idx="261">
                  <c:v>42248</c:v>
                </c:pt>
                <c:pt idx="262">
                  <c:v>42278</c:v>
                </c:pt>
                <c:pt idx="263">
                  <c:v>42309</c:v>
                </c:pt>
                <c:pt idx="264">
                  <c:v>42339</c:v>
                </c:pt>
                <c:pt idx="265">
                  <c:v>42370</c:v>
                </c:pt>
                <c:pt idx="266">
                  <c:v>42401</c:v>
                </c:pt>
                <c:pt idx="267">
                  <c:v>42430</c:v>
                </c:pt>
                <c:pt idx="268">
                  <c:v>42461</c:v>
                </c:pt>
                <c:pt idx="269">
                  <c:v>42491</c:v>
                </c:pt>
                <c:pt idx="270">
                  <c:v>42522</c:v>
                </c:pt>
                <c:pt idx="271">
                  <c:v>42552</c:v>
                </c:pt>
                <c:pt idx="272">
                  <c:v>42583</c:v>
                </c:pt>
                <c:pt idx="273">
                  <c:v>42614</c:v>
                </c:pt>
                <c:pt idx="274">
                  <c:v>42644</c:v>
                </c:pt>
                <c:pt idx="275">
                  <c:v>42675</c:v>
                </c:pt>
                <c:pt idx="276">
                  <c:v>42705</c:v>
                </c:pt>
                <c:pt idx="277">
                  <c:v>42736</c:v>
                </c:pt>
                <c:pt idx="278">
                  <c:v>42767</c:v>
                </c:pt>
                <c:pt idx="279">
                  <c:v>42795</c:v>
                </c:pt>
                <c:pt idx="280">
                  <c:v>42826</c:v>
                </c:pt>
                <c:pt idx="281">
                  <c:v>42856</c:v>
                </c:pt>
                <c:pt idx="282">
                  <c:v>42887</c:v>
                </c:pt>
                <c:pt idx="283">
                  <c:v>42917</c:v>
                </c:pt>
                <c:pt idx="284">
                  <c:v>42948</c:v>
                </c:pt>
                <c:pt idx="285">
                  <c:v>42979</c:v>
                </c:pt>
                <c:pt idx="286">
                  <c:v>43009</c:v>
                </c:pt>
                <c:pt idx="287">
                  <c:v>43040</c:v>
                </c:pt>
                <c:pt idx="288">
                  <c:v>43070</c:v>
                </c:pt>
                <c:pt idx="289">
                  <c:v>43101</c:v>
                </c:pt>
                <c:pt idx="290">
                  <c:v>43132</c:v>
                </c:pt>
                <c:pt idx="291">
                  <c:v>43160</c:v>
                </c:pt>
                <c:pt idx="292">
                  <c:v>43191</c:v>
                </c:pt>
                <c:pt idx="293">
                  <c:v>43221</c:v>
                </c:pt>
                <c:pt idx="294">
                  <c:v>43252</c:v>
                </c:pt>
                <c:pt idx="295">
                  <c:v>43282</c:v>
                </c:pt>
                <c:pt idx="296">
                  <c:v>43313</c:v>
                </c:pt>
                <c:pt idx="297">
                  <c:v>43344</c:v>
                </c:pt>
                <c:pt idx="298">
                  <c:v>43374</c:v>
                </c:pt>
                <c:pt idx="299">
                  <c:v>43405</c:v>
                </c:pt>
                <c:pt idx="300">
                  <c:v>43435</c:v>
                </c:pt>
                <c:pt idx="301">
                  <c:v>43466</c:v>
                </c:pt>
                <c:pt idx="302">
                  <c:v>43497</c:v>
                </c:pt>
                <c:pt idx="303">
                  <c:v>43525</c:v>
                </c:pt>
                <c:pt idx="304">
                  <c:v>43556</c:v>
                </c:pt>
                <c:pt idx="305">
                  <c:v>43586</c:v>
                </c:pt>
                <c:pt idx="306">
                  <c:v>43617</c:v>
                </c:pt>
                <c:pt idx="307">
                  <c:v>43647</c:v>
                </c:pt>
                <c:pt idx="308">
                  <c:v>43678</c:v>
                </c:pt>
                <c:pt idx="309">
                  <c:v>43709</c:v>
                </c:pt>
                <c:pt idx="310">
                  <c:v>43739</c:v>
                </c:pt>
                <c:pt idx="311">
                  <c:v>43770</c:v>
                </c:pt>
                <c:pt idx="312">
                  <c:v>43800</c:v>
                </c:pt>
                <c:pt idx="313">
                  <c:v>43831</c:v>
                </c:pt>
                <c:pt idx="314">
                  <c:v>43862</c:v>
                </c:pt>
                <c:pt idx="315">
                  <c:v>43891</c:v>
                </c:pt>
                <c:pt idx="316">
                  <c:v>43922</c:v>
                </c:pt>
                <c:pt idx="317">
                  <c:v>43952</c:v>
                </c:pt>
                <c:pt idx="318">
                  <c:v>43983</c:v>
                </c:pt>
                <c:pt idx="319">
                  <c:v>44013</c:v>
                </c:pt>
                <c:pt idx="320">
                  <c:v>44044</c:v>
                </c:pt>
                <c:pt idx="321">
                  <c:v>44075</c:v>
                </c:pt>
                <c:pt idx="322">
                  <c:v>44105</c:v>
                </c:pt>
                <c:pt idx="323">
                  <c:v>44136</c:v>
                </c:pt>
                <c:pt idx="324">
                  <c:v>44166</c:v>
                </c:pt>
                <c:pt idx="325">
                  <c:v>44197</c:v>
                </c:pt>
                <c:pt idx="326">
                  <c:v>44228</c:v>
                </c:pt>
                <c:pt idx="327">
                  <c:v>44256</c:v>
                </c:pt>
                <c:pt idx="328">
                  <c:v>44287</c:v>
                </c:pt>
                <c:pt idx="329">
                  <c:v>44317</c:v>
                </c:pt>
                <c:pt idx="330">
                  <c:v>44348</c:v>
                </c:pt>
                <c:pt idx="331">
                  <c:v>44378</c:v>
                </c:pt>
                <c:pt idx="332">
                  <c:v>44409</c:v>
                </c:pt>
                <c:pt idx="333">
                  <c:v>44440</c:v>
                </c:pt>
                <c:pt idx="334">
                  <c:v>44470</c:v>
                </c:pt>
                <c:pt idx="335">
                  <c:v>44501</c:v>
                </c:pt>
                <c:pt idx="336">
                  <c:v>44531</c:v>
                </c:pt>
                <c:pt idx="337">
                  <c:v>44562</c:v>
                </c:pt>
                <c:pt idx="338">
                  <c:v>44593</c:v>
                </c:pt>
                <c:pt idx="339">
                  <c:v>44621</c:v>
                </c:pt>
                <c:pt idx="340">
                  <c:v>44652</c:v>
                </c:pt>
                <c:pt idx="341">
                  <c:v>44682</c:v>
                </c:pt>
                <c:pt idx="342">
                  <c:v>44713</c:v>
                </c:pt>
                <c:pt idx="343">
                  <c:v>44743</c:v>
                </c:pt>
                <c:pt idx="344">
                  <c:v>44774</c:v>
                </c:pt>
                <c:pt idx="345">
                  <c:v>44805</c:v>
                </c:pt>
                <c:pt idx="346">
                  <c:v>44835</c:v>
                </c:pt>
                <c:pt idx="347">
                  <c:v>44866</c:v>
                </c:pt>
                <c:pt idx="348">
                  <c:v>44896</c:v>
                </c:pt>
                <c:pt idx="349">
                  <c:v>44927</c:v>
                </c:pt>
                <c:pt idx="350">
                  <c:v>44958</c:v>
                </c:pt>
                <c:pt idx="351">
                  <c:v>44986</c:v>
                </c:pt>
                <c:pt idx="352">
                  <c:v>45017</c:v>
                </c:pt>
                <c:pt idx="353">
                  <c:v>45047</c:v>
                </c:pt>
                <c:pt idx="354">
                  <c:v>45078</c:v>
                </c:pt>
                <c:pt idx="355">
                  <c:v>45108</c:v>
                </c:pt>
                <c:pt idx="356">
                  <c:v>45139</c:v>
                </c:pt>
                <c:pt idx="357">
                  <c:v>45170</c:v>
                </c:pt>
                <c:pt idx="358">
                  <c:v>45200</c:v>
                </c:pt>
                <c:pt idx="359">
                  <c:v>45231</c:v>
                </c:pt>
                <c:pt idx="360">
                  <c:v>45261</c:v>
                </c:pt>
              </c:numCache>
            </c:numRef>
          </c:cat>
          <c:val>
            <c:numRef>
              <c:f>[1]Hoja1!$H$2:$H$362</c:f>
              <c:numCache>
                <c:formatCode>General</c:formatCode>
                <c:ptCount val="361"/>
                <c:pt idx="12">
                  <c:v>2.898498082478751</c:v>
                </c:pt>
                <c:pt idx="13">
                  <c:v>1.8561662674843715</c:v>
                </c:pt>
                <c:pt idx="14">
                  <c:v>1.6317023172643497</c:v>
                </c:pt>
                <c:pt idx="15">
                  <c:v>2.6304405342133963</c:v>
                </c:pt>
                <c:pt idx="16">
                  <c:v>3.5733941084950205</c:v>
                </c:pt>
                <c:pt idx="17">
                  <c:v>3.7136348850164147</c:v>
                </c:pt>
                <c:pt idx="18">
                  <c:v>3.3379250405553895</c:v>
                </c:pt>
                <c:pt idx="19">
                  <c:v>2.2735295864766858</c:v>
                </c:pt>
                <c:pt idx="20">
                  <c:v>3.0728078888110355</c:v>
                </c:pt>
                <c:pt idx="21">
                  <c:v>2.4997725508401958</c:v>
                </c:pt>
                <c:pt idx="22">
                  <c:v>2.8604460577315916</c:v>
                </c:pt>
                <c:pt idx="23">
                  <c:v>2.9512565928099921</c:v>
                </c:pt>
                <c:pt idx="24">
                  <c:v>2.1864197095062599</c:v>
                </c:pt>
                <c:pt idx="25">
                  <c:v>3.1238774008721881</c:v>
                </c:pt>
                <c:pt idx="26">
                  <c:v>2.7360891833445145</c:v>
                </c:pt>
                <c:pt idx="27">
                  <c:v>2.4770501343739593</c:v>
                </c:pt>
                <c:pt idx="28">
                  <c:v>1.8930299969964759</c:v>
                </c:pt>
                <c:pt idx="29">
                  <c:v>2.340832302136997</c:v>
                </c:pt>
                <c:pt idx="30">
                  <c:v>2.0242262070744976</c:v>
                </c:pt>
                <c:pt idx="31">
                  <c:v>0.97618531009129317</c:v>
                </c:pt>
                <c:pt idx="32">
                  <c:v>2.970888436681296</c:v>
                </c:pt>
                <c:pt idx="33">
                  <c:v>3.7336793070681384</c:v>
                </c:pt>
                <c:pt idx="34">
                  <c:v>1.8803675306789502</c:v>
                </c:pt>
                <c:pt idx="35">
                  <c:v>3.0831702860469212</c:v>
                </c:pt>
                <c:pt idx="36">
                  <c:v>2.3630536329504404</c:v>
                </c:pt>
                <c:pt idx="37">
                  <c:v>2.2913757940001833</c:v>
                </c:pt>
                <c:pt idx="38">
                  <c:v>2.2610257650463206</c:v>
                </c:pt>
                <c:pt idx="39">
                  <c:v>1.9188613050037384</c:v>
                </c:pt>
                <c:pt idx="40">
                  <c:v>1.8194803293542394</c:v>
                </c:pt>
                <c:pt idx="41">
                  <c:v>2.3186789620416093</c:v>
                </c:pt>
                <c:pt idx="42">
                  <c:v>2.4152120663761156</c:v>
                </c:pt>
                <c:pt idx="43">
                  <c:v>5.7445706188296919</c:v>
                </c:pt>
                <c:pt idx="44">
                  <c:v>0.35402151130368154</c:v>
                </c:pt>
                <c:pt idx="45">
                  <c:v>3.8990943989802407</c:v>
                </c:pt>
                <c:pt idx="46">
                  <c:v>5.5214109981119197</c:v>
                </c:pt>
                <c:pt idx="47">
                  <c:v>3.2554650235746108</c:v>
                </c:pt>
                <c:pt idx="48">
                  <c:v>4.4437564207910896</c:v>
                </c:pt>
                <c:pt idx="49">
                  <c:v>3.1481848754492114</c:v>
                </c:pt>
                <c:pt idx="50">
                  <c:v>3.6232636839412802</c:v>
                </c:pt>
                <c:pt idx="51">
                  <c:v>4.3783592402307114</c:v>
                </c:pt>
                <c:pt idx="52">
                  <c:v>5.0713174047109622</c:v>
                </c:pt>
                <c:pt idx="53">
                  <c:v>1.8460311967916088</c:v>
                </c:pt>
                <c:pt idx="54">
                  <c:v>2.7038231679798796</c:v>
                </c:pt>
                <c:pt idx="55">
                  <c:v>2.4029121686937938</c:v>
                </c:pt>
                <c:pt idx="56">
                  <c:v>4.7683185676082429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0.12477900504552775</c:v>
                </c:pt>
                <c:pt idx="71">
                  <c:v>1.3561403615967027</c:v>
                </c:pt>
                <c:pt idx="72">
                  <c:v>2.7097482989873356</c:v>
                </c:pt>
                <c:pt idx="73">
                  <c:v>4.4297384794081962</c:v>
                </c:pt>
                <c:pt idx="74">
                  <c:v>4.605671517956833</c:v>
                </c:pt>
                <c:pt idx="75">
                  <c:v>4.2086183441589542</c:v>
                </c:pt>
                <c:pt idx="76">
                  <c:v>4.3947236358845787</c:v>
                </c:pt>
                <c:pt idx="77">
                  <c:v>4.8705033269805353</c:v>
                </c:pt>
                <c:pt idx="78">
                  <c:v>5.4413421126092487</c:v>
                </c:pt>
                <c:pt idx="79">
                  <c:v>4.6987158108351856</c:v>
                </c:pt>
                <c:pt idx="80">
                  <c:v>4.509686883109798</c:v>
                </c:pt>
                <c:pt idx="81">
                  <c:v>4.3775462709344959</c:v>
                </c:pt>
                <c:pt idx="82">
                  <c:v>3.1926877276275523</c:v>
                </c:pt>
                <c:pt idx="83">
                  <c:v>2.1925157867767942</c:v>
                </c:pt>
                <c:pt idx="84">
                  <c:v>2.1174451358636937</c:v>
                </c:pt>
                <c:pt idx="85">
                  <c:v>0.42433897700719925</c:v>
                </c:pt>
                <c:pt idx="86">
                  <c:v>0.74653095499979116</c:v>
                </c:pt>
                <c:pt idx="87">
                  <c:v>0</c:v>
                </c:pt>
                <c:pt idx="88">
                  <c:v>1.2629045052930943</c:v>
                </c:pt>
                <c:pt idx="89">
                  <c:v>1.5512307690059401</c:v>
                </c:pt>
                <c:pt idx="90">
                  <c:v>0.77435307656590346</c:v>
                </c:pt>
                <c:pt idx="91">
                  <c:v>3.0102811501741211</c:v>
                </c:pt>
                <c:pt idx="92">
                  <c:v>3.0157660642326611</c:v>
                </c:pt>
                <c:pt idx="93">
                  <c:v>2.1925276210909672</c:v>
                </c:pt>
                <c:pt idx="94">
                  <c:v>2.7962439583463228</c:v>
                </c:pt>
                <c:pt idx="95">
                  <c:v>3.9543385864163172</c:v>
                </c:pt>
                <c:pt idx="96">
                  <c:v>3.1999513752682729</c:v>
                </c:pt>
                <c:pt idx="97">
                  <c:v>5.0692622499466822</c:v>
                </c:pt>
                <c:pt idx="98">
                  <c:v>3.6695903620163284</c:v>
                </c:pt>
                <c:pt idx="99">
                  <c:v>4.1360564045832104</c:v>
                </c:pt>
                <c:pt idx="100">
                  <c:v>2.6685626463900602</c:v>
                </c:pt>
                <c:pt idx="101">
                  <c:v>2.7849444763253128</c:v>
                </c:pt>
                <c:pt idx="102">
                  <c:v>3.1330983506508536</c:v>
                </c:pt>
                <c:pt idx="103">
                  <c:v>3.0222932233059385</c:v>
                </c:pt>
                <c:pt idx="104">
                  <c:v>2.6876664843967113</c:v>
                </c:pt>
                <c:pt idx="105">
                  <c:v>0</c:v>
                </c:pt>
                <c:pt idx="106">
                  <c:v>1.6538334890208617</c:v>
                </c:pt>
                <c:pt idx="107">
                  <c:v>0</c:v>
                </c:pt>
                <c:pt idx="108">
                  <c:v>0.98423766722834927</c:v>
                </c:pt>
                <c:pt idx="109">
                  <c:v>0</c:v>
                </c:pt>
                <c:pt idx="110">
                  <c:v>0</c:v>
                </c:pt>
                <c:pt idx="111">
                  <c:v>0.58523924834923413</c:v>
                </c:pt>
                <c:pt idx="112">
                  <c:v>0.19586099377264521</c:v>
                </c:pt>
                <c:pt idx="113">
                  <c:v>0</c:v>
                </c:pt>
                <c:pt idx="114">
                  <c:v>1.0808047340651106</c:v>
                </c:pt>
                <c:pt idx="115">
                  <c:v>0</c:v>
                </c:pt>
                <c:pt idx="116">
                  <c:v>0</c:v>
                </c:pt>
                <c:pt idx="117">
                  <c:v>3.0458014180825721</c:v>
                </c:pt>
                <c:pt idx="118">
                  <c:v>1.2064629930753634</c:v>
                </c:pt>
                <c:pt idx="119">
                  <c:v>6.3293989320735378</c:v>
                </c:pt>
                <c:pt idx="120">
                  <c:v>4.1699698470560653</c:v>
                </c:pt>
                <c:pt idx="121">
                  <c:v>4.0900374365733239</c:v>
                </c:pt>
                <c:pt idx="122">
                  <c:v>6.3230814073058195</c:v>
                </c:pt>
                <c:pt idx="123">
                  <c:v>4.1247682852617373</c:v>
                </c:pt>
                <c:pt idx="124">
                  <c:v>1.4829097565399296</c:v>
                </c:pt>
                <c:pt idx="125">
                  <c:v>5.6572603815456368</c:v>
                </c:pt>
                <c:pt idx="126">
                  <c:v>2.2972430475249217</c:v>
                </c:pt>
                <c:pt idx="127">
                  <c:v>3.4919927717514732</c:v>
                </c:pt>
                <c:pt idx="128">
                  <c:v>2.4459456597700102</c:v>
                </c:pt>
                <c:pt idx="129">
                  <c:v>3.543855548827346</c:v>
                </c:pt>
                <c:pt idx="130">
                  <c:v>2.9326511830118251</c:v>
                </c:pt>
                <c:pt idx="131">
                  <c:v>1.8367459396852359</c:v>
                </c:pt>
                <c:pt idx="132">
                  <c:v>1.8164781137218089</c:v>
                </c:pt>
                <c:pt idx="133">
                  <c:v>4.027143540668221</c:v>
                </c:pt>
                <c:pt idx="134">
                  <c:v>7.2540491421621445</c:v>
                </c:pt>
                <c:pt idx="135">
                  <c:v>5.1393420772919196</c:v>
                </c:pt>
                <c:pt idx="136">
                  <c:v>8.7035830124408964</c:v>
                </c:pt>
                <c:pt idx="137">
                  <c:v>5.0372522908634254</c:v>
                </c:pt>
                <c:pt idx="138">
                  <c:v>7.6702941181537421</c:v>
                </c:pt>
                <c:pt idx="139">
                  <c:v>8.2273175220255457</c:v>
                </c:pt>
                <c:pt idx="140">
                  <c:v>9.1958133509729265</c:v>
                </c:pt>
                <c:pt idx="141">
                  <c:v>8.9010761263827796</c:v>
                </c:pt>
                <c:pt idx="142">
                  <c:v>6.2361989091803016</c:v>
                </c:pt>
                <c:pt idx="143">
                  <c:v>7.7698373993976944</c:v>
                </c:pt>
                <c:pt idx="144">
                  <c:v>9.3779130434209925</c:v>
                </c:pt>
                <c:pt idx="145">
                  <c:v>9.9712937626900597</c:v>
                </c:pt>
                <c:pt idx="146">
                  <c:v>5.4820887403586704</c:v>
                </c:pt>
                <c:pt idx="147">
                  <c:v>7.3853019919265073</c:v>
                </c:pt>
                <c:pt idx="148">
                  <c:v>6.4520388206534829</c:v>
                </c:pt>
                <c:pt idx="149">
                  <c:v>8.2324529361283982</c:v>
                </c:pt>
                <c:pt idx="150">
                  <c:v>6.7734433099479352</c:v>
                </c:pt>
                <c:pt idx="151">
                  <c:v>6.9185145459132125</c:v>
                </c:pt>
                <c:pt idx="152">
                  <c:v>7.3322576553711993</c:v>
                </c:pt>
                <c:pt idx="153">
                  <c:v>6.6976334322988551</c:v>
                </c:pt>
                <c:pt idx="154">
                  <c:v>9.620071305205391</c:v>
                </c:pt>
                <c:pt idx="155">
                  <c:v>9.9651123648372586</c:v>
                </c:pt>
                <c:pt idx="156">
                  <c:v>4.6073310407963364</c:v>
                </c:pt>
                <c:pt idx="157">
                  <c:v>7.8335322747673075</c:v>
                </c:pt>
                <c:pt idx="158">
                  <c:v>8.8836298366615338</c:v>
                </c:pt>
                <c:pt idx="159">
                  <c:v>8.0955291325898635</c:v>
                </c:pt>
                <c:pt idx="160">
                  <c:v>9.5209330532281413</c:v>
                </c:pt>
                <c:pt idx="161">
                  <c:v>7.8956335247487131</c:v>
                </c:pt>
                <c:pt idx="162">
                  <c:v>8.2679893307759258</c:v>
                </c:pt>
                <c:pt idx="163">
                  <c:v>7.8907870194140584</c:v>
                </c:pt>
                <c:pt idx="164">
                  <c:v>8.6175595290587381</c:v>
                </c:pt>
                <c:pt idx="165">
                  <c:v>7.0719887448142726</c:v>
                </c:pt>
                <c:pt idx="166">
                  <c:v>8.2780525055506473</c:v>
                </c:pt>
                <c:pt idx="167">
                  <c:v>6.868463923485213</c:v>
                </c:pt>
                <c:pt idx="168">
                  <c:v>11.142357962484017</c:v>
                </c:pt>
                <c:pt idx="169">
                  <c:v>7.280542990194161</c:v>
                </c:pt>
                <c:pt idx="170">
                  <c:v>8.6874878383755849</c:v>
                </c:pt>
                <c:pt idx="171">
                  <c:v>7.7112233198253444</c:v>
                </c:pt>
                <c:pt idx="172">
                  <c:v>6.9635053744472319</c:v>
                </c:pt>
                <c:pt idx="173">
                  <c:v>7.6933121813439698</c:v>
                </c:pt>
                <c:pt idx="174">
                  <c:v>8.1680450913447444</c:v>
                </c:pt>
                <c:pt idx="175">
                  <c:v>8.6267845658721143</c:v>
                </c:pt>
                <c:pt idx="176">
                  <c:v>6.8356217249892159</c:v>
                </c:pt>
                <c:pt idx="177">
                  <c:v>7.89220134371722</c:v>
                </c:pt>
                <c:pt idx="178">
                  <c:v>7.319522742071638</c:v>
                </c:pt>
                <c:pt idx="179">
                  <c:v>6.1342667234181691</c:v>
                </c:pt>
                <c:pt idx="180">
                  <c:v>4.1630567231949689</c:v>
                </c:pt>
                <c:pt idx="181">
                  <c:v>0.52794129292823566</c:v>
                </c:pt>
                <c:pt idx="182">
                  <c:v>3.1720723759257607</c:v>
                </c:pt>
                <c:pt idx="183">
                  <c:v>3.8439325053596596</c:v>
                </c:pt>
                <c:pt idx="184">
                  <c:v>2.0829711849968735</c:v>
                </c:pt>
                <c:pt idx="185">
                  <c:v>2.3236322532338427E-2</c:v>
                </c:pt>
                <c:pt idx="186">
                  <c:v>0.42009849897188811</c:v>
                </c:pt>
                <c:pt idx="187">
                  <c:v>0</c:v>
                </c:pt>
                <c:pt idx="188">
                  <c:v>0</c:v>
                </c:pt>
                <c:pt idx="189">
                  <c:v>1.0356891077863084</c:v>
                </c:pt>
                <c:pt idx="190">
                  <c:v>0.94231165800338079</c:v>
                </c:pt>
                <c:pt idx="191">
                  <c:v>2.2912956538779117</c:v>
                </c:pt>
                <c:pt idx="192">
                  <c:v>2.0062165717575464</c:v>
                </c:pt>
                <c:pt idx="193">
                  <c:v>7.1261017601904619</c:v>
                </c:pt>
                <c:pt idx="194">
                  <c:v>4.270051061090463</c:v>
                </c:pt>
                <c:pt idx="195">
                  <c:v>3.0151819528086099</c:v>
                </c:pt>
                <c:pt idx="196">
                  <c:v>4.6136305669916444</c:v>
                </c:pt>
                <c:pt idx="197">
                  <c:v>6.0626626291522712</c:v>
                </c:pt>
                <c:pt idx="198">
                  <c:v>5.624414033283287</c:v>
                </c:pt>
                <c:pt idx="199">
                  <c:v>7.3524468404840837</c:v>
                </c:pt>
                <c:pt idx="200">
                  <c:v>8.056647151094154</c:v>
                </c:pt>
                <c:pt idx="201">
                  <c:v>7.9457874057544675</c:v>
                </c:pt>
                <c:pt idx="202">
                  <c:v>7.1674559732564314</c:v>
                </c:pt>
                <c:pt idx="203">
                  <c:v>7.2921521431090763</c:v>
                </c:pt>
                <c:pt idx="204">
                  <c:v>7.720381274335919</c:v>
                </c:pt>
                <c:pt idx="205">
                  <c:v>7.234726263115876</c:v>
                </c:pt>
                <c:pt idx="206">
                  <c:v>6.4384715085353372</c:v>
                </c:pt>
                <c:pt idx="207">
                  <c:v>7.3869821934312352</c:v>
                </c:pt>
                <c:pt idx="208">
                  <c:v>6.4266582077988188</c:v>
                </c:pt>
                <c:pt idx="209">
                  <c:v>7.0747945037770821</c:v>
                </c:pt>
                <c:pt idx="210">
                  <c:v>6.5245247211128676</c:v>
                </c:pt>
                <c:pt idx="211">
                  <c:v>5.2829716751201294</c:v>
                </c:pt>
                <c:pt idx="212">
                  <c:v>4.5338548151597324</c:v>
                </c:pt>
                <c:pt idx="213">
                  <c:v>4.6395551723340533</c:v>
                </c:pt>
                <c:pt idx="214">
                  <c:v>4.6409941879554051</c:v>
                </c:pt>
                <c:pt idx="215">
                  <c:v>4.6451842696183299</c:v>
                </c:pt>
                <c:pt idx="216">
                  <c:v>4.9703323840782243</c:v>
                </c:pt>
                <c:pt idx="217">
                  <c:v>5.8734509787927047</c:v>
                </c:pt>
                <c:pt idx="218">
                  <c:v>5.8305420910262695</c:v>
                </c:pt>
                <c:pt idx="219">
                  <c:v>5.6427415895034194</c:v>
                </c:pt>
                <c:pt idx="220">
                  <c:v>6.4524046091355425</c:v>
                </c:pt>
                <c:pt idx="221">
                  <c:v>5.5623729188277293</c:v>
                </c:pt>
                <c:pt idx="222">
                  <c:v>6.9181401357672367</c:v>
                </c:pt>
                <c:pt idx="223">
                  <c:v>6.7850157458313687</c:v>
                </c:pt>
                <c:pt idx="224">
                  <c:v>7.4132009774909413</c:v>
                </c:pt>
                <c:pt idx="225">
                  <c:v>5.5014284684144155</c:v>
                </c:pt>
                <c:pt idx="226">
                  <c:v>6.9159829759730451</c:v>
                </c:pt>
                <c:pt idx="227">
                  <c:v>6.9112851065480818</c:v>
                </c:pt>
                <c:pt idx="228">
                  <c:v>4.9961077686867972</c:v>
                </c:pt>
                <c:pt idx="229">
                  <c:v>4.9963942717286214</c:v>
                </c:pt>
                <c:pt idx="230">
                  <c:v>5.6605978551629299</c:v>
                </c:pt>
                <c:pt idx="231">
                  <c:v>4.239541800121116</c:v>
                </c:pt>
                <c:pt idx="232">
                  <c:v>3.5529087812999904</c:v>
                </c:pt>
                <c:pt idx="233">
                  <c:v>5.1701017024449847</c:v>
                </c:pt>
                <c:pt idx="234">
                  <c:v>3.7357111959486877</c:v>
                </c:pt>
                <c:pt idx="235">
                  <c:v>3.4428585303225789</c:v>
                </c:pt>
                <c:pt idx="236">
                  <c:v>3.1905769723193256</c:v>
                </c:pt>
                <c:pt idx="237">
                  <c:v>3.8432002728909564</c:v>
                </c:pt>
                <c:pt idx="238">
                  <c:v>2.5363291132351362</c:v>
                </c:pt>
                <c:pt idx="239">
                  <c:v>2.1000969941704417</c:v>
                </c:pt>
                <c:pt idx="240">
                  <c:v>2.4731353626315622</c:v>
                </c:pt>
                <c:pt idx="241">
                  <c:v>2.4058770142716179</c:v>
                </c:pt>
                <c:pt idx="242">
                  <c:v>0.78931608502956774</c:v>
                </c:pt>
                <c:pt idx="243">
                  <c:v>2.0816973849580922</c:v>
                </c:pt>
                <c:pt idx="244">
                  <c:v>2.5090737935516083</c:v>
                </c:pt>
                <c:pt idx="245">
                  <c:v>1.1329164300641015</c:v>
                </c:pt>
                <c:pt idx="246">
                  <c:v>1.4573604595789602</c:v>
                </c:pt>
                <c:pt idx="247">
                  <c:v>1.6385142394180763</c:v>
                </c:pt>
                <c:pt idx="248">
                  <c:v>0.97879883637996823</c:v>
                </c:pt>
                <c:pt idx="249">
                  <c:v>1.4315771455470028</c:v>
                </c:pt>
                <c:pt idx="250">
                  <c:v>1.6394928534769759</c:v>
                </c:pt>
                <c:pt idx="251">
                  <c:v>1.3290987647289976</c:v>
                </c:pt>
                <c:pt idx="252">
                  <c:v>2.0301787606120447</c:v>
                </c:pt>
                <c:pt idx="253">
                  <c:v>1.8661484331829792</c:v>
                </c:pt>
                <c:pt idx="254">
                  <c:v>2.472852344662213</c:v>
                </c:pt>
                <c:pt idx="255">
                  <c:v>2.4866788963544995</c:v>
                </c:pt>
                <c:pt idx="256">
                  <c:v>1.8892804040737898</c:v>
                </c:pt>
                <c:pt idx="257">
                  <c:v>1.544392021940677</c:v>
                </c:pt>
                <c:pt idx="258">
                  <c:v>1.8865137084167038</c:v>
                </c:pt>
                <c:pt idx="259">
                  <c:v>2.4246320170052904</c:v>
                </c:pt>
                <c:pt idx="260">
                  <c:v>2.5152944353070028</c:v>
                </c:pt>
                <c:pt idx="261">
                  <c:v>2.5065257785580775</c:v>
                </c:pt>
                <c:pt idx="262">
                  <c:v>2.6829084096171352</c:v>
                </c:pt>
                <c:pt idx="263">
                  <c:v>2.2748263157412296</c:v>
                </c:pt>
                <c:pt idx="264">
                  <c:v>1.9426653306298558</c:v>
                </c:pt>
                <c:pt idx="265">
                  <c:v>1.4617310881692047</c:v>
                </c:pt>
                <c:pt idx="266">
                  <c:v>1.4539626948022244</c:v>
                </c:pt>
                <c:pt idx="267">
                  <c:v>1.6426591777006783</c:v>
                </c:pt>
                <c:pt idx="268">
                  <c:v>1.5893474800565688</c:v>
                </c:pt>
                <c:pt idx="269">
                  <c:v>2.5632532852063905</c:v>
                </c:pt>
                <c:pt idx="270">
                  <c:v>2.275281009857566</c:v>
                </c:pt>
                <c:pt idx="271">
                  <c:v>0.94474207700048218</c:v>
                </c:pt>
                <c:pt idx="272">
                  <c:v>1.4298377612580015</c:v>
                </c:pt>
                <c:pt idx="273">
                  <c:v>1.1512973188136932</c:v>
                </c:pt>
                <c:pt idx="274">
                  <c:v>0.45986661325354561</c:v>
                </c:pt>
                <c:pt idx="275">
                  <c:v>1.0398559818660003</c:v>
                </c:pt>
                <c:pt idx="276">
                  <c:v>1.7661972509087409</c:v>
                </c:pt>
                <c:pt idx="277">
                  <c:v>1.0264640378556678</c:v>
                </c:pt>
                <c:pt idx="278">
                  <c:v>0.86176175517018727</c:v>
                </c:pt>
                <c:pt idx="279">
                  <c:v>0.77790748838997281</c:v>
                </c:pt>
                <c:pt idx="280">
                  <c:v>9.7946474434262853E-2</c:v>
                </c:pt>
                <c:pt idx="281">
                  <c:v>0</c:v>
                </c:pt>
                <c:pt idx="282">
                  <c:v>0.4575764441423491</c:v>
                </c:pt>
                <c:pt idx="283">
                  <c:v>1.0460802467102015</c:v>
                </c:pt>
                <c:pt idx="284">
                  <c:v>1.2749255320790853</c:v>
                </c:pt>
                <c:pt idx="285">
                  <c:v>1.2821556133471468</c:v>
                </c:pt>
                <c:pt idx="286">
                  <c:v>1.8797234037830401</c:v>
                </c:pt>
                <c:pt idx="287">
                  <c:v>2.2328911614547975</c:v>
                </c:pt>
                <c:pt idx="288">
                  <c:v>2.0569278605811814</c:v>
                </c:pt>
                <c:pt idx="289">
                  <c:v>2.9548001008267377</c:v>
                </c:pt>
                <c:pt idx="290">
                  <c:v>3.8701129373405641</c:v>
                </c:pt>
                <c:pt idx="291">
                  <c:v>3.2915118335834492</c:v>
                </c:pt>
                <c:pt idx="292">
                  <c:v>4.235635647544167</c:v>
                </c:pt>
                <c:pt idx="293">
                  <c:v>3.6700601494520591</c:v>
                </c:pt>
                <c:pt idx="294">
                  <c:v>3.4375146006502266</c:v>
                </c:pt>
                <c:pt idx="295">
                  <c:v>3.3045930990064143</c:v>
                </c:pt>
                <c:pt idx="296">
                  <c:v>2.7778513294060003</c:v>
                </c:pt>
                <c:pt idx="297">
                  <c:v>2.725794285213623</c:v>
                </c:pt>
                <c:pt idx="298">
                  <c:v>3.0564929835284138</c:v>
                </c:pt>
                <c:pt idx="299">
                  <c:v>3.1965711769609717</c:v>
                </c:pt>
                <c:pt idx="300">
                  <c:v>3.0790101004407155</c:v>
                </c:pt>
                <c:pt idx="301">
                  <c:v>3.530953641869905</c:v>
                </c:pt>
                <c:pt idx="302">
                  <c:v>3.1555463450823051</c:v>
                </c:pt>
                <c:pt idx="303">
                  <c:v>2.9407909871712823</c:v>
                </c:pt>
                <c:pt idx="304">
                  <c:v>2.6316774535435128</c:v>
                </c:pt>
                <c:pt idx="305">
                  <c:v>2.8174087194984709</c:v>
                </c:pt>
                <c:pt idx="306">
                  <c:v>3.1180997038710467</c:v>
                </c:pt>
                <c:pt idx="307">
                  <c:v>2.7063101501019871</c:v>
                </c:pt>
                <c:pt idx="308">
                  <c:v>2.8585731896120237</c:v>
                </c:pt>
                <c:pt idx="309">
                  <c:v>3.1463773511187121</c:v>
                </c:pt>
                <c:pt idx="310">
                  <c:v>2.1984930447505935</c:v>
                </c:pt>
                <c:pt idx="311">
                  <c:v>1.3149543193681001</c:v>
                </c:pt>
                <c:pt idx="312">
                  <c:v>1.0769759910085996</c:v>
                </c:pt>
                <c:pt idx="313">
                  <c:v>1.1559338959976184</c:v>
                </c:pt>
                <c:pt idx="314">
                  <c:v>0.12211482664676865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7.2735609446850091E-2</c:v>
                </c:pt>
                <c:pt idx="328">
                  <c:v>1.862825384682476</c:v>
                </c:pt>
                <c:pt idx="329">
                  <c:v>6.7499661754891527</c:v>
                </c:pt>
                <c:pt idx="330">
                  <c:v>7.9647159315332727</c:v>
                </c:pt>
                <c:pt idx="331">
                  <c:v>8.1293918241093657</c:v>
                </c:pt>
                <c:pt idx="332">
                  <c:v>9.0364888009161213</c:v>
                </c:pt>
                <c:pt idx="333">
                  <c:v>10.03560035262845</c:v>
                </c:pt>
                <c:pt idx="334">
                  <c:v>10.387316758959763</c:v>
                </c:pt>
                <c:pt idx="335">
                  <c:v>9.1200868124536214</c:v>
                </c:pt>
                <c:pt idx="336">
                  <c:v>7.6023439587763031</c:v>
                </c:pt>
                <c:pt idx="337">
                  <c:v>7.0630746424009239</c:v>
                </c:pt>
                <c:pt idx="338">
                  <c:v>6.5099910306533948</c:v>
                </c:pt>
                <c:pt idx="339">
                  <c:v>5.9470516904349235</c:v>
                </c:pt>
                <c:pt idx="340">
                  <c:v>5.6812949844752492</c:v>
                </c:pt>
                <c:pt idx="341">
                  <c:v>6.0981688137608625</c:v>
                </c:pt>
                <c:pt idx="342">
                  <c:v>5.8826179707182069</c:v>
                </c:pt>
                <c:pt idx="343">
                  <c:v>4.9030159193271361</c:v>
                </c:pt>
                <c:pt idx="344">
                  <c:v>4.2136175689464483</c:v>
                </c:pt>
                <c:pt idx="345">
                  <c:v>2.7531573963182066</c:v>
                </c:pt>
                <c:pt idx="346">
                  <c:v>1.2415515810677569</c:v>
                </c:pt>
                <c:pt idx="347">
                  <c:v>0.52373178433442469</c:v>
                </c:pt>
                <c:pt idx="348">
                  <c:v>0.69511849661392233</c:v>
                </c:pt>
                <c:pt idx="349">
                  <c:v>0.96238586795591718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8-9542-81DB-9F5D51040860}"/>
            </c:ext>
          </c:extLst>
        </c:ser>
        <c:ser>
          <c:idx val="1"/>
          <c:order val="1"/>
          <c:tx>
            <c:strRef>
              <c:f>[1]Hoja1!$I$1</c:f>
              <c:strCache>
                <c:ptCount val="1"/>
                <c:pt idx="0">
                  <c:v>Destrucción de empleo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[1]Hoja1!$C$2:$C$362</c:f>
              <c:numCache>
                <c:formatCode>General</c:formatCode>
                <c:ptCount val="361"/>
                <c:pt idx="0">
                  <c:v>34304</c:v>
                </c:pt>
                <c:pt idx="1">
                  <c:v>34335</c:v>
                </c:pt>
                <c:pt idx="2">
                  <c:v>34366</c:v>
                </c:pt>
                <c:pt idx="3">
                  <c:v>34394</c:v>
                </c:pt>
                <c:pt idx="4">
                  <c:v>34425</c:v>
                </c:pt>
                <c:pt idx="5">
                  <c:v>34455</c:v>
                </c:pt>
                <c:pt idx="6">
                  <c:v>34486</c:v>
                </c:pt>
                <c:pt idx="7">
                  <c:v>34516</c:v>
                </c:pt>
                <c:pt idx="8">
                  <c:v>34547</c:v>
                </c:pt>
                <c:pt idx="9">
                  <c:v>34578</c:v>
                </c:pt>
                <c:pt idx="10">
                  <c:v>34608</c:v>
                </c:pt>
                <c:pt idx="11">
                  <c:v>34639</c:v>
                </c:pt>
                <c:pt idx="12">
                  <c:v>34669</c:v>
                </c:pt>
                <c:pt idx="13">
                  <c:v>34700</c:v>
                </c:pt>
                <c:pt idx="14">
                  <c:v>34731</c:v>
                </c:pt>
                <c:pt idx="15">
                  <c:v>34759</c:v>
                </c:pt>
                <c:pt idx="16">
                  <c:v>34790</c:v>
                </c:pt>
                <c:pt idx="17">
                  <c:v>34820</c:v>
                </c:pt>
                <c:pt idx="18">
                  <c:v>34851</c:v>
                </c:pt>
                <c:pt idx="19">
                  <c:v>34881</c:v>
                </c:pt>
                <c:pt idx="20">
                  <c:v>34912</c:v>
                </c:pt>
                <c:pt idx="21">
                  <c:v>34943</c:v>
                </c:pt>
                <c:pt idx="22">
                  <c:v>34973</c:v>
                </c:pt>
                <c:pt idx="23">
                  <c:v>35004</c:v>
                </c:pt>
                <c:pt idx="24">
                  <c:v>35034</c:v>
                </c:pt>
                <c:pt idx="25">
                  <c:v>35065</c:v>
                </c:pt>
                <c:pt idx="26">
                  <c:v>35096</c:v>
                </c:pt>
                <c:pt idx="27">
                  <c:v>35125</c:v>
                </c:pt>
                <c:pt idx="28">
                  <c:v>35156</c:v>
                </c:pt>
                <c:pt idx="29">
                  <c:v>35186</c:v>
                </c:pt>
                <c:pt idx="30">
                  <c:v>35217</c:v>
                </c:pt>
                <c:pt idx="31">
                  <c:v>35247</c:v>
                </c:pt>
                <c:pt idx="32">
                  <c:v>35278</c:v>
                </c:pt>
                <c:pt idx="33">
                  <c:v>35309</c:v>
                </c:pt>
                <c:pt idx="34">
                  <c:v>35339</c:v>
                </c:pt>
                <c:pt idx="35">
                  <c:v>35370</c:v>
                </c:pt>
                <c:pt idx="36">
                  <c:v>35400</c:v>
                </c:pt>
                <c:pt idx="37">
                  <c:v>35431</c:v>
                </c:pt>
                <c:pt idx="38">
                  <c:v>35462</c:v>
                </c:pt>
                <c:pt idx="39">
                  <c:v>35490</c:v>
                </c:pt>
                <c:pt idx="40">
                  <c:v>35521</c:v>
                </c:pt>
                <c:pt idx="41">
                  <c:v>35551</c:v>
                </c:pt>
                <c:pt idx="42">
                  <c:v>35582</c:v>
                </c:pt>
                <c:pt idx="43">
                  <c:v>35612</c:v>
                </c:pt>
                <c:pt idx="44">
                  <c:v>35643</c:v>
                </c:pt>
                <c:pt idx="45">
                  <c:v>35674</c:v>
                </c:pt>
                <c:pt idx="46">
                  <c:v>35704</c:v>
                </c:pt>
                <c:pt idx="47">
                  <c:v>35735</c:v>
                </c:pt>
                <c:pt idx="48">
                  <c:v>35765</c:v>
                </c:pt>
                <c:pt idx="49">
                  <c:v>35796</c:v>
                </c:pt>
                <c:pt idx="50">
                  <c:v>35827</c:v>
                </c:pt>
                <c:pt idx="51">
                  <c:v>35855</c:v>
                </c:pt>
                <c:pt idx="52">
                  <c:v>35886</c:v>
                </c:pt>
                <c:pt idx="53">
                  <c:v>35916</c:v>
                </c:pt>
                <c:pt idx="54">
                  <c:v>35947</c:v>
                </c:pt>
                <c:pt idx="55">
                  <c:v>35977</c:v>
                </c:pt>
                <c:pt idx="56">
                  <c:v>36008</c:v>
                </c:pt>
                <c:pt idx="57">
                  <c:v>36039</c:v>
                </c:pt>
                <c:pt idx="58">
                  <c:v>36069</c:v>
                </c:pt>
                <c:pt idx="59">
                  <c:v>36100</c:v>
                </c:pt>
                <c:pt idx="60">
                  <c:v>36130</c:v>
                </c:pt>
                <c:pt idx="61">
                  <c:v>36161</c:v>
                </c:pt>
                <c:pt idx="62">
                  <c:v>36192</c:v>
                </c:pt>
                <c:pt idx="63">
                  <c:v>36220</c:v>
                </c:pt>
                <c:pt idx="64">
                  <c:v>36251</c:v>
                </c:pt>
                <c:pt idx="65">
                  <c:v>36281</c:v>
                </c:pt>
                <c:pt idx="66">
                  <c:v>36312</c:v>
                </c:pt>
                <c:pt idx="67">
                  <c:v>36342</c:v>
                </c:pt>
                <c:pt idx="68">
                  <c:v>36373</c:v>
                </c:pt>
                <c:pt idx="69">
                  <c:v>36404</c:v>
                </c:pt>
                <c:pt idx="70">
                  <c:v>36434</c:v>
                </c:pt>
                <c:pt idx="71">
                  <c:v>36465</c:v>
                </c:pt>
                <c:pt idx="72">
                  <c:v>36495</c:v>
                </c:pt>
                <c:pt idx="73">
                  <c:v>36526</c:v>
                </c:pt>
                <c:pt idx="74">
                  <c:v>36557</c:v>
                </c:pt>
                <c:pt idx="75">
                  <c:v>36586</c:v>
                </c:pt>
                <c:pt idx="76">
                  <c:v>36617</c:v>
                </c:pt>
                <c:pt idx="77">
                  <c:v>36647</c:v>
                </c:pt>
                <c:pt idx="78">
                  <c:v>36678</c:v>
                </c:pt>
                <c:pt idx="79">
                  <c:v>36708</c:v>
                </c:pt>
                <c:pt idx="80">
                  <c:v>36739</c:v>
                </c:pt>
                <c:pt idx="81">
                  <c:v>36770</c:v>
                </c:pt>
                <c:pt idx="82">
                  <c:v>36800</c:v>
                </c:pt>
                <c:pt idx="83">
                  <c:v>36831</c:v>
                </c:pt>
                <c:pt idx="84">
                  <c:v>36861</c:v>
                </c:pt>
                <c:pt idx="85">
                  <c:v>36892</c:v>
                </c:pt>
                <c:pt idx="86">
                  <c:v>36923</c:v>
                </c:pt>
                <c:pt idx="87">
                  <c:v>36951</c:v>
                </c:pt>
                <c:pt idx="88">
                  <c:v>36982</c:v>
                </c:pt>
                <c:pt idx="89">
                  <c:v>37012</c:v>
                </c:pt>
                <c:pt idx="90">
                  <c:v>37043</c:v>
                </c:pt>
                <c:pt idx="91">
                  <c:v>37073</c:v>
                </c:pt>
                <c:pt idx="92">
                  <c:v>37104</c:v>
                </c:pt>
                <c:pt idx="93">
                  <c:v>37135</c:v>
                </c:pt>
                <c:pt idx="94">
                  <c:v>37165</c:v>
                </c:pt>
                <c:pt idx="95">
                  <c:v>37196</c:v>
                </c:pt>
                <c:pt idx="96">
                  <c:v>37226</c:v>
                </c:pt>
                <c:pt idx="97">
                  <c:v>37257</c:v>
                </c:pt>
                <c:pt idx="98">
                  <c:v>37288</c:v>
                </c:pt>
                <c:pt idx="99">
                  <c:v>37316</c:v>
                </c:pt>
                <c:pt idx="100">
                  <c:v>37347</c:v>
                </c:pt>
                <c:pt idx="101">
                  <c:v>37377</c:v>
                </c:pt>
                <c:pt idx="102">
                  <c:v>37408</c:v>
                </c:pt>
                <c:pt idx="103">
                  <c:v>37438</c:v>
                </c:pt>
                <c:pt idx="104">
                  <c:v>37469</c:v>
                </c:pt>
                <c:pt idx="105">
                  <c:v>37500</c:v>
                </c:pt>
                <c:pt idx="106">
                  <c:v>37530</c:v>
                </c:pt>
                <c:pt idx="107">
                  <c:v>37561</c:v>
                </c:pt>
                <c:pt idx="108">
                  <c:v>37591</c:v>
                </c:pt>
                <c:pt idx="109">
                  <c:v>37622</c:v>
                </c:pt>
                <c:pt idx="110">
                  <c:v>37653</c:v>
                </c:pt>
                <c:pt idx="111">
                  <c:v>37681</c:v>
                </c:pt>
                <c:pt idx="112">
                  <c:v>37712</c:v>
                </c:pt>
                <c:pt idx="113">
                  <c:v>37742</c:v>
                </c:pt>
                <c:pt idx="114">
                  <c:v>37773</c:v>
                </c:pt>
                <c:pt idx="115">
                  <c:v>37803</c:v>
                </c:pt>
                <c:pt idx="116">
                  <c:v>37834</c:v>
                </c:pt>
                <c:pt idx="117">
                  <c:v>37865</c:v>
                </c:pt>
                <c:pt idx="118">
                  <c:v>37895</c:v>
                </c:pt>
                <c:pt idx="119">
                  <c:v>37926</c:v>
                </c:pt>
                <c:pt idx="120">
                  <c:v>37956</c:v>
                </c:pt>
                <c:pt idx="121">
                  <c:v>37987</c:v>
                </c:pt>
                <c:pt idx="122">
                  <c:v>38018</c:v>
                </c:pt>
                <c:pt idx="123">
                  <c:v>38047</c:v>
                </c:pt>
                <c:pt idx="124">
                  <c:v>38078</c:v>
                </c:pt>
                <c:pt idx="125">
                  <c:v>38108</c:v>
                </c:pt>
                <c:pt idx="126">
                  <c:v>38139</c:v>
                </c:pt>
                <c:pt idx="127">
                  <c:v>38169</c:v>
                </c:pt>
                <c:pt idx="128">
                  <c:v>38200</c:v>
                </c:pt>
                <c:pt idx="129">
                  <c:v>38231</c:v>
                </c:pt>
                <c:pt idx="130">
                  <c:v>38261</c:v>
                </c:pt>
                <c:pt idx="131">
                  <c:v>38292</c:v>
                </c:pt>
                <c:pt idx="132">
                  <c:v>38322</c:v>
                </c:pt>
                <c:pt idx="133">
                  <c:v>38353</c:v>
                </c:pt>
                <c:pt idx="134">
                  <c:v>38384</c:v>
                </c:pt>
                <c:pt idx="135">
                  <c:v>38412</c:v>
                </c:pt>
                <c:pt idx="136">
                  <c:v>38443</c:v>
                </c:pt>
                <c:pt idx="137">
                  <c:v>38473</c:v>
                </c:pt>
                <c:pt idx="138">
                  <c:v>38504</c:v>
                </c:pt>
                <c:pt idx="139">
                  <c:v>38534</c:v>
                </c:pt>
                <c:pt idx="140">
                  <c:v>38565</c:v>
                </c:pt>
                <c:pt idx="141">
                  <c:v>38596</c:v>
                </c:pt>
                <c:pt idx="142">
                  <c:v>38626</c:v>
                </c:pt>
                <c:pt idx="143">
                  <c:v>38657</c:v>
                </c:pt>
                <c:pt idx="144">
                  <c:v>38687</c:v>
                </c:pt>
                <c:pt idx="145">
                  <c:v>38718</c:v>
                </c:pt>
                <c:pt idx="146">
                  <c:v>38749</c:v>
                </c:pt>
                <c:pt idx="147">
                  <c:v>38777</c:v>
                </c:pt>
                <c:pt idx="148">
                  <c:v>38808</c:v>
                </c:pt>
                <c:pt idx="149">
                  <c:v>38838</c:v>
                </c:pt>
                <c:pt idx="150">
                  <c:v>38869</c:v>
                </c:pt>
                <c:pt idx="151">
                  <c:v>38899</c:v>
                </c:pt>
                <c:pt idx="152">
                  <c:v>38930</c:v>
                </c:pt>
                <c:pt idx="153">
                  <c:v>38961</c:v>
                </c:pt>
                <c:pt idx="154">
                  <c:v>38991</c:v>
                </c:pt>
                <c:pt idx="155">
                  <c:v>39022</c:v>
                </c:pt>
                <c:pt idx="156">
                  <c:v>39052</c:v>
                </c:pt>
                <c:pt idx="157">
                  <c:v>39083</c:v>
                </c:pt>
                <c:pt idx="158">
                  <c:v>39114</c:v>
                </c:pt>
                <c:pt idx="159">
                  <c:v>39142</c:v>
                </c:pt>
                <c:pt idx="160">
                  <c:v>39173</c:v>
                </c:pt>
                <c:pt idx="161">
                  <c:v>39203</c:v>
                </c:pt>
                <c:pt idx="162">
                  <c:v>39234</c:v>
                </c:pt>
                <c:pt idx="163">
                  <c:v>39264</c:v>
                </c:pt>
                <c:pt idx="164">
                  <c:v>39295</c:v>
                </c:pt>
                <c:pt idx="165">
                  <c:v>39326</c:v>
                </c:pt>
                <c:pt idx="166">
                  <c:v>39356</c:v>
                </c:pt>
                <c:pt idx="167">
                  <c:v>39387</c:v>
                </c:pt>
                <c:pt idx="168">
                  <c:v>39417</c:v>
                </c:pt>
                <c:pt idx="169">
                  <c:v>39448</c:v>
                </c:pt>
                <c:pt idx="170">
                  <c:v>39479</c:v>
                </c:pt>
                <c:pt idx="171">
                  <c:v>39508</c:v>
                </c:pt>
                <c:pt idx="172">
                  <c:v>39539</c:v>
                </c:pt>
                <c:pt idx="173">
                  <c:v>39569</c:v>
                </c:pt>
                <c:pt idx="174">
                  <c:v>39600</c:v>
                </c:pt>
                <c:pt idx="175">
                  <c:v>39630</c:v>
                </c:pt>
                <c:pt idx="176">
                  <c:v>39661</c:v>
                </c:pt>
                <c:pt idx="177">
                  <c:v>39692</c:v>
                </c:pt>
                <c:pt idx="178">
                  <c:v>39722</c:v>
                </c:pt>
                <c:pt idx="179">
                  <c:v>39753</c:v>
                </c:pt>
                <c:pt idx="180">
                  <c:v>39783</c:v>
                </c:pt>
                <c:pt idx="181">
                  <c:v>39814</c:v>
                </c:pt>
                <c:pt idx="182">
                  <c:v>39845</c:v>
                </c:pt>
                <c:pt idx="183">
                  <c:v>39873</c:v>
                </c:pt>
                <c:pt idx="184">
                  <c:v>39904</c:v>
                </c:pt>
                <c:pt idx="185">
                  <c:v>39934</c:v>
                </c:pt>
                <c:pt idx="186">
                  <c:v>39965</c:v>
                </c:pt>
                <c:pt idx="187">
                  <c:v>39995</c:v>
                </c:pt>
                <c:pt idx="188">
                  <c:v>40026</c:v>
                </c:pt>
                <c:pt idx="189">
                  <c:v>40057</c:v>
                </c:pt>
                <c:pt idx="190">
                  <c:v>40087</c:v>
                </c:pt>
                <c:pt idx="191">
                  <c:v>40118</c:v>
                </c:pt>
                <c:pt idx="192">
                  <c:v>40148</c:v>
                </c:pt>
                <c:pt idx="193">
                  <c:v>40179</c:v>
                </c:pt>
                <c:pt idx="194">
                  <c:v>40210</c:v>
                </c:pt>
                <c:pt idx="195">
                  <c:v>40238</c:v>
                </c:pt>
                <c:pt idx="196">
                  <c:v>40269</c:v>
                </c:pt>
                <c:pt idx="197">
                  <c:v>40299</c:v>
                </c:pt>
                <c:pt idx="198">
                  <c:v>40330</c:v>
                </c:pt>
                <c:pt idx="199">
                  <c:v>40360</c:v>
                </c:pt>
                <c:pt idx="200">
                  <c:v>40391</c:v>
                </c:pt>
                <c:pt idx="201">
                  <c:v>40422</c:v>
                </c:pt>
                <c:pt idx="202">
                  <c:v>40452</c:v>
                </c:pt>
                <c:pt idx="203">
                  <c:v>40483</c:v>
                </c:pt>
                <c:pt idx="204">
                  <c:v>40513</c:v>
                </c:pt>
                <c:pt idx="205">
                  <c:v>40544</c:v>
                </c:pt>
                <c:pt idx="206">
                  <c:v>40575</c:v>
                </c:pt>
                <c:pt idx="207">
                  <c:v>40603</c:v>
                </c:pt>
                <c:pt idx="208">
                  <c:v>40634</c:v>
                </c:pt>
                <c:pt idx="209">
                  <c:v>40664</c:v>
                </c:pt>
                <c:pt idx="210">
                  <c:v>40695</c:v>
                </c:pt>
                <c:pt idx="211">
                  <c:v>40725</c:v>
                </c:pt>
                <c:pt idx="212">
                  <c:v>40756</c:v>
                </c:pt>
                <c:pt idx="213">
                  <c:v>40787</c:v>
                </c:pt>
                <c:pt idx="214">
                  <c:v>40817</c:v>
                </c:pt>
                <c:pt idx="215">
                  <c:v>40848</c:v>
                </c:pt>
                <c:pt idx="216">
                  <c:v>40878</c:v>
                </c:pt>
                <c:pt idx="217">
                  <c:v>40909</c:v>
                </c:pt>
                <c:pt idx="218">
                  <c:v>40940</c:v>
                </c:pt>
                <c:pt idx="219">
                  <c:v>40969</c:v>
                </c:pt>
                <c:pt idx="220">
                  <c:v>41000</c:v>
                </c:pt>
                <c:pt idx="221">
                  <c:v>41030</c:v>
                </c:pt>
                <c:pt idx="222">
                  <c:v>41061</c:v>
                </c:pt>
                <c:pt idx="223">
                  <c:v>41091</c:v>
                </c:pt>
                <c:pt idx="224">
                  <c:v>41122</c:v>
                </c:pt>
                <c:pt idx="225">
                  <c:v>41153</c:v>
                </c:pt>
                <c:pt idx="226">
                  <c:v>41183</c:v>
                </c:pt>
                <c:pt idx="227">
                  <c:v>41214</c:v>
                </c:pt>
                <c:pt idx="228">
                  <c:v>41244</c:v>
                </c:pt>
                <c:pt idx="229">
                  <c:v>41275</c:v>
                </c:pt>
                <c:pt idx="230">
                  <c:v>41306</c:v>
                </c:pt>
                <c:pt idx="231">
                  <c:v>41334</c:v>
                </c:pt>
                <c:pt idx="232">
                  <c:v>41365</c:v>
                </c:pt>
                <c:pt idx="233">
                  <c:v>41395</c:v>
                </c:pt>
                <c:pt idx="234">
                  <c:v>41426</c:v>
                </c:pt>
                <c:pt idx="235">
                  <c:v>41456</c:v>
                </c:pt>
                <c:pt idx="236">
                  <c:v>41487</c:v>
                </c:pt>
                <c:pt idx="237">
                  <c:v>41518</c:v>
                </c:pt>
                <c:pt idx="238">
                  <c:v>41548</c:v>
                </c:pt>
                <c:pt idx="239">
                  <c:v>41579</c:v>
                </c:pt>
                <c:pt idx="240">
                  <c:v>41609</c:v>
                </c:pt>
                <c:pt idx="241">
                  <c:v>41640</c:v>
                </c:pt>
                <c:pt idx="242">
                  <c:v>41671</c:v>
                </c:pt>
                <c:pt idx="243">
                  <c:v>41699</c:v>
                </c:pt>
                <c:pt idx="244">
                  <c:v>41730</c:v>
                </c:pt>
                <c:pt idx="245">
                  <c:v>41760</c:v>
                </c:pt>
                <c:pt idx="246">
                  <c:v>41791</c:v>
                </c:pt>
                <c:pt idx="247">
                  <c:v>41821</c:v>
                </c:pt>
                <c:pt idx="248">
                  <c:v>41852</c:v>
                </c:pt>
                <c:pt idx="249">
                  <c:v>41883</c:v>
                </c:pt>
                <c:pt idx="250">
                  <c:v>41913</c:v>
                </c:pt>
                <c:pt idx="251">
                  <c:v>41944</c:v>
                </c:pt>
                <c:pt idx="252">
                  <c:v>41974</c:v>
                </c:pt>
                <c:pt idx="253">
                  <c:v>42005</c:v>
                </c:pt>
                <c:pt idx="254">
                  <c:v>42036</c:v>
                </c:pt>
                <c:pt idx="255">
                  <c:v>42064</c:v>
                </c:pt>
                <c:pt idx="256">
                  <c:v>42095</c:v>
                </c:pt>
                <c:pt idx="257">
                  <c:v>42125</c:v>
                </c:pt>
                <c:pt idx="258">
                  <c:v>42156</c:v>
                </c:pt>
                <c:pt idx="259">
                  <c:v>42186</c:v>
                </c:pt>
                <c:pt idx="260">
                  <c:v>42217</c:v>
                </c:pt>
                <c:pt idx="261">
                  <c:v>42248</c:v>
                </c:pt>
                <c:pt idx="262">
                  <c:v>42278</c:v>
                </c:pt>
                <c:pt idx="263">
                  <c:v>42309</c:v>
                </c:pt>
                <c:pt idx="264">
                  <c:v>42339</c:v>
                </c:pt>
                <c:pt idx="265">
                  <c:v>42370</c:v>
                </c:pt>
                <c:pt idx="266">
                  <c:v>42401</c:v>
                </c:pt>
                <c:pt idx="267">
                  <c:v>42430</c:v>
                </c:pt>
                <c:pt idx="268">
                  <c:v>42461</c:v>
                </c:pt>
                <c:pt idx="269">
                  <c:v>42491</c:v>
                </c:pt>
                <c:pt idx="270">
                  <c:v>42522</c:v>
                </c:pt>
                <c:pt idx="271">
                  <c:v>42552</c:v>
                </c:pt>
                <c:pt idx="272">
                  <c:v>42583</c:v>
                </c:pt>
                <c:pt idx="273">
                  <c:v>42614</c:v>
                </c:pt>
                <c:pt idx="274">
                  <c:v>42644</c:v>
                </c:pt>
                <c:pt idx="275">
                  <c:v>42675</c:v>
                </c:pt>
                <c:pt idx="276">
                  <c:v>42705</c:v>
                </c:pt>
                <c:pt idx="277">
                  <c:v>42736</c:v>
                </c:pt>
                <c:pt idx="278">
                  <c:v>42767</c:v>
                </c:pt>
                <c:pt idx="279">
                  <c:v>42795</c:v>
                </c:pt>
                <c:pt idx="280">
                  <c:v>42826</c:v>
                </c:pt>
                <c:pt idx="281">
                  <c:v>42856</c:v>
                </c:pt>
                <c:pt idx="282">
                  <c:v>42887</c:v>
                </c:pt>
                <c:pt idx="283">
                  <c:v>42917</c:v>
                </c:pt>
                <c:pt idx="284">
                  <c:v>42948</c:v>
                </c:pt>
                <c:pt idx="285">
                  <c:v>42979</c:v>
                </c:pt>
                <c:pt idx="286">
                  <c:v>43009</c:v>
                </c:pt>
                <c:pt idx="287">
                  <c:v>43040</c:v>
                </c:pt>
                <c:pt idx="288">
                  <c:v>43070</c:v>
                </c:pt>
                <c:pt idx="289">
                  <c:v>43101</c:v>
                </c:pt>
                <c:pt idx="290">
                  <c:v>43132</c:v>
                </c:pt>
                <c:pt idx="291">
                  <c:v>43160</c:v>
                </c:pt>
                <c:pt idx="292">
                  <c:v>43191</c:v>
                </c:pt>
                <c:pt idx="293">
                  <c:v>43221</c:v>
                </c:pt>
                <c:pt idx="294">
                  <c:v>43252</c:v>
                </c:pt>
                <c:pt idx="295">
                  <c:v>43282</c:v>
                </c:pt>
                <c:pt idx="296">
                  <c:v>43313</c:v>
                </c:pt>
                <c:pt idx="297">
                  <c:v>43344</c:v>
                </c:pt>
                <c:pt idx="298">
                  <c:v>43374</c:v>
                </c:pt>
                <c:pt idx="299">
                  <c:v>43405</c:v>
                </c:pt>
                <c:pt idx="300">
                  <c:v>43435</c:v>
                </c:pt>
                <c:pt idx="301">
                  <c:v>43466</c:v>
                </c:pt>
                <c:pt idx="302">
                  <c:v>43497</c:v>
                </c:pt>
                <c:pt idx="303">
                  <c:v>43525</c:v>
                </c:pt>
                <c:pt idx="304">
                  <c:v>43556</c:v>
                </c:pt>
                <c:pt idx="305">
                  <c:v>43586</c:v>
                </c:pt>
                <c:pt idx="306">
                  <c:v>43617</c:v>
                </c:pt>
                <c:pt idx="307">
                  <c:v>43647</c:v>
                </c:pt>
                <c:pt idx="308">
                  <c:v>43678</c:v>
                </c:pt>
                <c:pt idx="309">
                  <c:v>43709</c:v>
                </c:pt>
                <c:pt idx="310">
                  <c:v>43739</c:v>
                </c:pt>
                <c:pt idx="311">
                  <c:v>43770</c:v>
                </c:pt>
                <c:pt idx="312">
                  <c:v>43800</c:v>
                </c:pt>
                <c:pt idx="313">
                  <c:v>43831</c:v>
                </c:pt>
                <c:pt idx="314">
                  <c:v>43862</c:v>
                </c:pt>
                <c:pt idx="315">
                  <c:v>43891</c:v>
                </c:pt>
                <c:pt idx="316">
                  <c:v>43922</c:v>
                </c:pt>
                <c:pt idx="317">
                  <c:v>43952</c:v>
                </c:pt>
                <c:pt idx="318">
                  <c:v>43983</c:v>
                </c:pt>
                <c:pt idx="319">
                  <c:v>44013</c:v>
                </c:pt>
                <c:pt idx="320">
                  <c:v>44044</c:v>
                </c:pt>
                <c:pt idx="321">
                  <c:v>44075</c:v>
                </c:pt>
                <c:pt idx="322">
                  <c:v>44105</c:v>
                </c:pt>
                <c:pt idx="323">
                  <c:v>44136</c:v>
                </c:pt>
                <c:pt idx="324">
                  <c:v>44166</c:v>
                </c:pt>
                <c:pt idx="325">
                  <c:v>44197</c:v>
                </c:pt>
                <c:pt idx="326">
                  <c:v>44228</c:v>
                </c:pt>
                <c:pt idx="327">
                  <c:v>44256</c:v>
                </c:pt>
                <c:pt idx="328">
                  <c:v>44287</c:v>
                </c:pt>
                <c:pt idx="329">
                  <c:v>44317</c:v>
                </c:pt>
                <c:pt idx="330">
                  <c:v>44348</c:v>
                </c:pt>
                <c:pt idx="331">
                  <c:v>44378</c:v>
                </c:pt>
                <c:pt idx="332">
                  <c:v>44409</c:v>
                </c:pt>
                <c:pt idx="333">
                  <c:v>44440</c:v>
                </c:pt>
                <c:pt idx="334">
                  <c:v>44470</c:v>
                </c:pt>
                <c:pt idx="335">
                  <c:v>44501</c:v>
                </c:pt>
                <c:pt idx="336">
                  <c:v>44531</c:v>
                </c:pt>
                <c:pt idx="337">
                  <c:v>44562</c:v>
                </c:pt>
                <c:pt idx="338">
                  <c:v>44593</c:v>
                </c:pt>
                <c:pt idx="339">
                  <c:v>44621</c:v>
                </c:pt>
                <c:pt idx="340">
                  <c:v>44652</c:v>
                </c:pt>
                <c:pt idx="341">
                  <c:v>44682</c:v>
                </c:pt>
                <c:pt idx="342">
                  <c:v>44713</c:v>
                </c:pt>
                <c:pt idx="343">
                  <c:v>44743</c:v>
                </c:pt>
                <c:pt idx="344">
                  <c:v>44774</c:v>
                </c:pt>
                <c:pt idx="345">
                  <c:v>44805</c:v>
                </c:pt>
                <c:pt idx="346">
                  <c:v>44835</c:v>
                </c:pt>
                <c:pt idx="347">
                  <c:v>44866</c:v>
                </c:pt>
                <c:pt idx="348">
                  <c:v>44896</c:v>
                </c:pt>
                <c:pt idx="349">
                  <c:v>44927</c:v>
                </c:pt>
                <c:pt idx="350">
                  <c:v>44958</c:v>
                </c:pt>
                <c:pt idx="351">
                  <c:v>44986</c:v>
                </c:pt>
                <c:pt idx="352">
                  <c:v>45017</c:v>
                </c:pt>
                <c:pt idx="353">
                  <c:v>45047</c:v>
                </c:pt>
                <c:pt idx="354">
                  <c:v>45078</c:v>
                </c:pt>
                <c:pt idx="355">
                  <c:v>45108</c:v>
                </c:pt>
                <c:pt idx="356">
                  <c:v>45139</c:v>
                </c:pt>
                <c:pt idx="357">
                  <c:v>45170</c:v>
                </c:pt>
                <c:pt idx="358">
                  <c:v>45200</c:v>
                </c:pt>
                <c:pt idx="359">
                  <c:v>45231</c:v>
                </c:pt>
                <c:pt idx="360">
                  <c:v>45261</c:v>
                </c:pt>
              </c:numCache>
            </c:numRef>
          </c:cat>
          <c:val>
            <c:numRef>
              <c:f>[1]Hoja1!$I$2:$I$362</c:f>
              <c:numCache>
                <c:formatCode>General</c:formatCode>
                <c:ptCount val="361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-7.2118335644277831E-2</c:v>
                </c:pt>
                <c:pt idx="58">
                  <c:v>-0.82733592859710603</c:v>
                </c:pt>
                <c:pt idx="59">
                  <c:v>-0.54671415110426613</c:v>
                </c:pt>
                <c:pt idx="60">
                  <c:v>-1.577581947734541</c:v>
                </c:pt>
                <c:pt idx="61">
                  <c:v>-2.2075277834440188</c:v>
                </c:pt>
                <c:pt idx="62">
                  <c:v>-2.6035760912409889</c:v>
                </c:pt>
                <c:pt idx="63">
                  <c:v>-2.5142947654223979</c:v>
                </c:pt>
                <c:pt idx="64">
                  <c:v>-2.8664227189445612</c:v>
                </c:pt>
                <c:pt idx="65">
                  <c:v>-2.34546827421519</c:v>
                </c:pt>
                <c:pt idx="66">
                  <c:v>-2.5538879565738637</c:v>
                </c:pt>
                <c:pt idx="67">
                  <c:v>-3.4126613439004472</c:v>
                </c:pt>
                <c:pt idx="68">
                  <c:v>-2.3319082782743861</c:v>
                </c:pt>
                <c:pt idx="69">
                  <c:v>-0.87694333392512869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-7.9062255458606234E-2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-0.18124619140778009</c:v>
                </c:pt>
                <c:pt idx="106">
                  <c:v>0</c:v>
                </c:pt>
                <c:pt idx="107">
                  <c:v>-3.7557553183716896</c:v>
                </c:pt>
                <c:pt idx="108">
                  <c:v>0</c:v>
                </c:pt>
                <c:pt idx="109">
                  <c:v>-1.668267545397184</c:v>
                </c:pt>
                <c:pt idx="110">
                  <c:v>-3.5211408342136097</c:v>
                </c:pt>
                <c:pt idx="111">
                  <c:v>0</c:v>
                </c:pt>
                <c:pt idx="112">
                  <c:v>0</c:v>
                </c:pt>
                <c:pt idx="113">
                  <c:v>-1.1338358213291433</c:v>
                </c:pt>
                <c:pt idx="114">
                  <c:v>0</c:v>
                </c:pt>
                <c:pt idx="115">
                  <c:v>-0.65013832542271111</c:v>
                </c:pt>
                <c:pt idx="116">
                  <c:v>-1.9514343395277134E-2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-0.28445704303112773</c:v>
                </c:pt>
                <c:pt idx="188">
                  <c:v>-0.11650104721749877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-0.21832414068767569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-0.11410733889327673</c:v>
                </c:pt>
                <c:pt idx="316">
                  <c:v>-1.188717694565633</c:v>
                </c:pt>
                <c:pt idx="317">
                  <c:v>-5.5075253448443</c:v>
                </c:pt>
                <c:pt idx="318">
                  <c:v>-7.3558759923619599</c:v>
                </c:pt>
                <c:pt idx="319">
                  <c:v>-6.6560106381921003</c:v>
                </c:pt>
                <c:pt idx="320">
                  <c:v>-7.0348939982654564</c:v>
                </c:pt>
                <c:pt idx="321">
                  <c:v>-6.3845863718866021</c:v>
                </c:pt>
                <c:pt idx="322">
                  <c:v>-5.2887560607380308</c:v>
                </c:pt>
                <c:pt idx="323">
                  <c:v>-3.7249899947348286</c:v>
                </c:pt>
                <c:pt idx="324">
                  <c:v>-1.9695124750976789</c:v>
                </c:pt>
                <c:pt idx="325">
                  <c:v>-2.4314877470908658</c:v>
                </c:pt>
                <c:pt idx="326">
                  <c:v>-0.63862942846791837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-0.43917072740886631</c:v>
                </c:pt>
                <c:pt idx="351">
                  <c:v>-1.0795875957224754</c:v>
                </c:pt>
                <c:pt idx="352">
                  <c:v>-1.504917757797597</c:v>
                </c:pt>
                <c:pt idx="353">
                  <c:v>-2.4573989827599396</c:v>
                </c:pt>
                <c:pt idx="354">
                  <c:v>-1.3123844291514919</c:v>
                </c:pt>
                <c:pt idx="355">
                  <c:v>-1.121580661799515</c:v>
                </c:pt>
                <c:pt idx="356">
                  <c:v>-1.2624155381777968</c:v>
                </c:pt>
                <c:pt idx="357">
                  <c:v>-1.6166845089084947</c:v>
                </c:pt>
                <c:pt idx="358">
                  <c:v>-1.6248268077736827</c:v>
                </c:pt>
                <c:pt idx="359">
                  <c:v>-2.0018972284472136</c:v>
                </c:pt>
                <c:pt idx="360">
                  <c:v>-2.6503594774143879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8-9542-81DB-9F5D51040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465424"/>
        <c:axId val="1"/>
      </c:barChart>
      <c:catAx>
        <c:axId val="15014654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01465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Cotizaciones!$L$1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Cotizaciones!$C$330:$C$370</c:f>
              <c:numCache>
                <c:formatCode>mmm\-yy</c:formatCode>
                <c:ptCount val="41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  <c:pt idx="25">
                  <c:v>45047</c:v>
                </c:pt>
                <c:pt idx="26">
                  <c:v>45078</c:v>
                </c:pt>
                <c:pt idx="27">
                  <c:v>45108</c:v>
                </c:pt>
                <c:pt idx="28">
                  <c:v>45139</c:v>
                </c:pt>
                <c:pt idx="29">
                  <c:v>45170</c:v>
                </c:pt>
                <c:pt idx="30">
                  <c:v>45200</c:v>
                </c:pt>
                <c:pt idx="31">
                  <c:v>45231</c:v>
                </c:pt>
                <c:pt idx="32">
                  <c:v>45261</c:v>
                </c:pt>
                <c:pt idx="33">
                  <c:v>45292</c:v>
                </c:pt>
                <c:pt idx="34">
                  <c:v>45323</c:v>
                </c:pt>
                <c:pt idx="35">
                  <c:v>45352</c:v>
                </c:pt>
                <c:pt idx="36">
                  <c:v>45383</c:v>
                </c:pt>
                <c:pt idx="37">
                  <c:v>45413</c:v>
                </c:pt>
                <c:pt idx="38">
                  <c:v>45444</c:v>
                </c:pt>
                <c:pt idx="39">
                  <c:v>45474</c:v>
                </c:pt>
                <c:pt idx="40">
                  <c:v>45505</c:v>
                </c:pt>
              </c:numCache>
            </c:numRef>
          </c:cat>
          <c:val>
            <c:numRef>
              <c:f>Cotizaciones!$M$330:$M$370</c:f>
              <c:numCache>
                <c:formatCode>#,##0.0_ ;\-#,##0.0\ </c:formatCode>
                <c:ptCount val="41"/>
                <c:pt idx="0">
                  <c:v>1.862825384682476</c:v>
                </c:pt>
                <c:pt idx="1">
                  <c:v>6.7499661754891527</c:v>
                </c:pt>
                <c:pt idx="2">
                  <c:v>7.9647159315332727</c:v>
                </c:pt>
                <c:pt idx="3">
                  <c:v>8.1293918241093657</c:v>
                </c:pt>
                <c:pt idx="4">
                  <c:v>9.0364888009161213</c:v>
                </c:pt>
                <c:pt idx="5">
                  <c:v>10.03560035262845</c:v>
                </c:pt>
                <c:pt idx="6">
                  <c:v>10.387316758959763</c:v>
                </c:pt>
                <c:pt idx="7">
                  <c:v>9.1200868124536214</c:v>
                </c:pt>
                <c:pt idx="8">
                  <c:v>7.6023439587763031</c:v>
                </c:pt>
                <c:pt idx="9">
                  <c:v>7.0630746424009239</c:v>
                </c:pt>
                <c:pt idx="10">
                  <c:v>6.5099910306533948</c:v>
                </c:pt>
                <c:pt idx="11">
                  <c:v>5.9470516904349235</c:v>
                </c:pt>
                <c:pt idx="12">
                  <c:v>5.6812949844752492</c:v>
                </c:pt>
                <c:pt idx="13">
                  <c:v>6.0981688137608625</c:v>
                </c:pt>
                <c:pt idx="14">
                  <c:v>5.8826179707182069</c:v>
                </c:pt>
                <c:pt idx="15">
                  <c:v>4.9030159193271361</c:v>
                </c:pt>
                <c:pt idx="16">
                  <c:v>4.2136175689464483</c:v>
                </c:pt>
                <c:pt idx="17">
                  <c:v>2.7531573963182066</c:v>
                </c:pt>
                <c:pt idx="18">
                  <c:v>1.2415515810677569</c:v>
                </c:pt>
                <c:pt idx="19">
                  <c:v>0.52373178433442469</c:v>
                </c:pt>
                <c:pt idx="20">
                  <c:v>0.69511849661392233</c:v>
                </c:pt>
                <c:pt idx="21">
                  <c:v>0.96238586795591718</c:v>
                </c:pt>
                <c:pt idx="22">
                  <c:v>-0.43917072740886631</c:v>
                </c:pt>
                <c:pt idx="23">
                  <c:v>-1.0795875957224754</c:v>
                </c:pt>
                <c:pt idx="24">
                  <c:v>-1.504917757797597</c:v>
                </c:pt>
                <c:pt idx="25">
                  <c:v>-2.4573989827599396</c:v>
                </c:pt>
                <c:pt idx="26">
                  <c:v>-1.3123844291514919</c:v>
                </c:pt>
                <c:pt idx="27">
                  <c:v>-1.121580661799515</c:v>
                </c:pt>
                <c:pt idx="28">
                  <c:v>-1.2624155381777968</c:v>
                </c:pt>
                <c:pt idx="29">
                  <c:v>-1.6166845089084947</c:v>
                </c:pt>
                <c:pt idx="30">
                  <c:v>-1.6248268077736827</c:v>
                </c:pt>
                <c:pt idx="31">
                  <c:v>-2.0018972284472136</c:v>
                </c:pt>
                <c:pt idx="32">
                  <c:v>-2.6503594774143879</c:v>
                </c:pt>
                <c:pt idx="33">
                  <c:v>-2.0564509778077333</c:v>
                </c:pt>
                <c:pt idx="34">
                  <c:v>-0.30353988870543969</c:v>
                </c:pt>
                <c:pt idx="35">
                  <c:v>-1.3493136655807869</c:v>
                </c:pt>
                <c:pt idx="36">
                  <c:v>-1.2380663905017464</c:v>
                </c:pt>
                <c:pt idx="37">
                  <c:v>-0.79273752798953989</c:v>
                </c:pt>
                <c:pt idx="38">
                  <c:v>-1.4779032848638352</c:v>
                </c:pt>
                <c:pt idx="39">
                  <c:v>-1.479590682665799</c:v>
                </c:pt>
                <c:pt idx="40">
                  <c:v>-0.56663287496864223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8-CE46-AAF3-61F736C2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1646271"/>
        <c:axId val="918529311"/>
      </c:barChart>
      <c:dateAx>
        <c:axId val="106164627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18529311"/>
        <c:crosses val="autoZero"/>
        <c:auto val="1"/>
        <c:lblOffset val="100"/>
        <c:baseTimeUnit val="months"/>
      </c:dateAx>
      <c:valAx>
        <c:axId val="918529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61646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Cotizaciones!$U$3</c:f>
              <c:strCache>
                <c:ptCount val="1"/>
                <c:pt idx="0">
                  <c:v>Masa Salarial UF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Cotizaciones!$T$20:$T$34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Cotizaciones!$U$20:$U$34</c:f>
              <c:numCache>
                <c:formatCode>#,##0.0</c:formatCode>
                <c:ptCount val="15"/>
                <c:pt idx="0">
                  <c:v>646.37331196022683</c:v>
                </c:pt>
                <c:pt idx="1">
                  <c:v>717.23999914914623</c:v>
                </c:pt>
                <c:pt idx="2">
                  <c:v>788.94350944036398</c:v>
                </c:pt>
                <c:pt idx="3">
                  <c:v>867.30898654639077</c:v>
                </c:pt>
                <c:pt idx="4">
                  <c:v>913.34790315389898</c:v>
                </c:pt>
                <c:pt idx="5">
                  <c:v>962.2123267756092</c:v>
                </c:pt>
                <c:pt idx="6">
                  <c:v>992.26365941604422</c:v>
                </c:pt>
                <c:pt idx="7">
                  <c:v>1024.1224850707149</c:v>
                </c:pt>
                <c:pt idx="8">
                  <c:v>1093.3090611921775</c:v>
                </c:pt>
                <c:pt idx="9">
                  <c:v>1155.0601139112707</c:v>
                </c:pt>
                <c:pt idx="10">
                  <c:v>1146.0429980973029</c:v>
                </c:pt>
                <c:pt idx="11">
                  <c:v>1194.41756581753</c:v>
                </c:pt>
                <c:pt idx="12">
                  <c:v>1265.5850601522466</c:v>
                </c:pt>
                <c:pt idx="13">
                  <c:v>1281.6436754262013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8-B14F-B169-466560E0A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284064"/>
        <c:axId val="648285776"/>
      </c:barChart>
      <c:catAx>
        <c:axId val="6482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8285776"/>
        <c:crosses val="autoZero"/>
        <c:auto val="1"/>
        <c:lblAlgn val="ctr"/>
        <c:lblOffset val="100"/>
        <c:noMultiLvlLbl val="0"/>
      </c:catAx>
      <c:valAx>
        <c:axId val="64828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482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Cotizaciones!$K$1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Cotizaciones!$C$339:$C$366</c:f>
              <c:numCache>
                <c:formatCode>mmm\-yy</c:formatCode>
                <c:ptCount val="2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</c:numCache>
            </c:numRef>
          </c:cat>
          <c:val>
            <c:numRef>
              <c:f>Cotizaciones!$N$340:$N$367</c:f>
              <c:numCache>
                <c:formatCode>#,##0.0_ ;\-#,##0.0\ </c:formatCode>
                <c:ptCount val="28"/>
                <c:pt idx="0">
                  <c:v>7.0900245733972689</c:v>
                </c:pt>
                <c:pt idx="1">
                  <c:v>8.2206594350226592</c:v>
                </c:pt>
                <c:pt idx="2">
                  <c:v>8.9621284664338283</c:v>
                </c:pt>
                <c:pt idx="3">
                  <c:v>8.8035364990466825</c:v>
                </c:pt>
                <c:pt idx="4">
                  <c:v>9.0593810321062165</c:v>
                </c:pt>
                <c:pt idx="5">
                  <c:v>9.0666589967860922</c:v>
                </c:pt>
                <c:pt idx="6">
                  <c:v>8.4105207409645999</c:v>
                </c:pt>
                <c:pt idx="7">
                  <c:v>7.7068507005245257</c:v>
                </c:pt>
                <c:pt idx="8">
                  <c:v>7.3466844817080101</c:v>
                </c:pt>
                <c:pt idx="9">
                  <c:v>5.6070895270681431</c:v>
                </c:pt>
                <c:pt idx="10">
                  <c:v>5.30197820392182</c:v>
                </c:pt>
                <c:pt idx="11">
                  <c:v>5.0832162491536215</c:v>
                </c:pt>
                <c:pt idx="12">
                  <c:v>3.2859275020466816</c:v>
                </c:pt>
                <c:pt idx="13">
                  <c:v>3.2437290843715383</c:v>
                </c:pt>
                <c:pt idx="14">
                  <c:v>3.0896678090676089</c:v>
                </c:pt>
                <c:pt idx="15">
                  <c:v>2.2488452987745156</c:v>
                </c:pt>
                <c:pt idx="16">
                  <c:v>2.118916859256581</c:v>
                </c:pt>
                <c:pt idx="17">
                  <c:v>2.0650941764982278</c:v>
                </c:pt>
                <c:pt idx="18">
                  <c:v>1.6923143668836849</c:v>
                </c:pt>
                <c:pt idx="19">
                  <c:v>1.5424463269666733</c:v>
                </c:pt>
                <c:pt idx="20">
                  <c:v>1.8382664119230618</c:v>
                </c:pt>
                <c:pt idx="21">
                  <c:v>1.114502808700224</c:v>
                </c:pt>
                <c:pt idx="22">
                  <c:v>1.7024030453788086</c:v>
                </c:pt>
                <c:pt idx="23">
                  <c:v>2.3697191455328115</c:v>
                </c:pt>
                <c:pt idx="24">
                  <c:v>1.4276213329411203</c:v>
                </c:pt>
                <c:pt idx="25">
                  <c:v>1.9385702744293187</c:v>
                </c:pt>
                <c:pt idx="26">
                  <c:v>2.2669574170155693</c:v>
                </c:pt>
                <c:pt idx="27">
                  <c:v>2.0943702186551061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9-0F4A-B5FE-52061468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700239"/>
        <c:axId val="336772768"/>
      </c:barChart>
      <c:dateAx>
        <c:axId val="212070023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6772768"/>
        <c:crosses val="autoZero"/>
        <c:auto val="1"/>
        <c:lblOffset val="100"/>
        <c:baseTimeUnit val="months"/>
      </c:dateAx>
      <c:valAx>
        <c:axId val="33677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2070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Cotizaciones!$H$1</c:f>
              <c:strCache>
                <c:ptCount val="1"/>
                <c:pt idx="0">
                  <c:v>Ingreso promedio cotizantes en UF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Cotizaciones!$C$3:$C$368</c:f>
              <c:numCache>
                <c:formatCode>mmm\-yy</c:formatCode>
                <c:ptCount val="36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</c:numCache>
            </c:numRef>
          </c:cat>
          <c:val>
            <c:numRef>
              <c:f>Cotizaciones!$H$3:$H$368</c:f>
              <c:numCache>
                <c:formatCode>#,##0.0</c:formatCode>
                <c:ptCount val="366"/>
                <c:pt idx="0">
                  <c:v>16.695686327147918</c:v>
                </c:pt>
                <c:pt idx="1">
                  <c:v>15.503145736969397</c:v>
                </c:pt>
                <c:pt idx="2">
                  <c:v>15.228131084439935</c:v>
                </c:pt>
                <c:pt idx="3">
                  <c:v>15.544385527506551</c:v>
                </c:pt>
                <c:pt idx="4">
                  <c:v>15.986279489655796</c:v>
                </c:pt>
                <c:pt idx="5">
                  <c:v>15.271566379165671</c:v>
                </c:pt>
                <c:pt idx="6">
                  <c:v>15.508066408557724</c:v>
                </c:pt>
                <c:pt idx="7">
                  <c:v>15.355681790042391</c:v>
                </c:pt>
                <c:pt idx="8">
                  <c:v>15.435479976716998</c:v>
                </c:pt>
                <c:pt idx="9">
                  <c:v>16.313055126519874</c:v>
                </c:pt>
                <c:pt idx="10">
                  <c:v>15.248564999871411</c:v>
                </c:pt>
                <c:pt idx="11">
                  <c:v>15.210633346107599</c:v>
                </c:pt>
                <c:pt idx="12">
                  <c:v>17.569983780811334</c:v>
                </c:pt>
                <c:pt idx="13">
                  <c:v>16.100933241093923</c:v>
                </c:pt>
                <c:pt idx="14">
                  <c:v>15.945899674792408</c:v>
                </c:pt>
                <c:pt idx="15">
                  <c:v>16.236416514235952</c:v>
                </c:pt>
                <c:pt idx="16">
                  <c:v>16.617219032109016</c:v>
                </c:pt>
                <c:pt idx="17">
                  <c:v>15.993839275288309</c:v>
                </c:pt>
                <c:pt idx="18">
                  <c:v>16.227351816900732</c:v>
                </c:pt>
                <c:pt idx="19">
                  <c:v>16.164556538727727</c:v>
                </c:pt>
                <c:pt idx="20">
                  <c:v>16.193495651194471</c:v>
                </c:pt>
                <c:pt idx="21">
                  <c:v>17.23041375064988</c:v>
                </c:pt>
                <c:pt idx="22">
                  <c:v>16.077642125020613</c:v>
                </c:pt>
                <c:pt idx="23">
                  <c:v>16.095780727403024</c:v>
                </c:pt>
                <c:pt idx="24">
                  <c:v>18.396702568027123</c:v>
                </c:pt>
                <c:pt idx="25">
                  <c:v>16.926694440305852</c:v>
                </c:pt>
                <c:pt idx="26">
                  <c:v>16.68790268528593</c:v>
                </c:pt>
                <c:pt idx="27">
                  <c:v>16.898269549741745</c:v>
                </c:pt>
                <c:pt idx="28">
                  <c:v>17.315031255974294</c:v>
                </c:pt>
                <c:pt idx="29">
                  <c:v>16.671907333217913</c:v>
                </c:pt>
                <c:pt idx="30">
                  <c:v>16.882994929228357</c:v>
                </c:pt>
                <c:pt idx="31">
                  <c:v>16.879646402991952</c:v>
                </c:pt>
                <c:pt idx="32">
                  <c:v>16.889170006280324</c:v>
                </c:pt>
                <c:pt idx="33">
                  <c:v>17.928511806693411</c:v>
                </c:pt>
                <c:pt idx="34">
                  <c:v>16.873506269958963</c:v>
                </c:pt>
                <c:pt idx="35">
                  <c:v>16.88965863302785</c:v>
                </c:pt>
                <c:pt idx="36">
                  <c:v>19.041423274641158</c:v>
                </c:pt>
                <c:pt idx="37">
                  <c:v>17.553063368567258</c:v>
                </c:pt>
                <c:pt idx="38">
                  <c:v>17.444646364114465</c:v>
                </c:pt>
                <c:pt idx="39">
                  <c:v>17.565212998953136</c:v>
                </c:pt>
                <c:pt idx="40">
                  <c:v>17.942247349000137</c:v>
                </c:pt>
                <c:pt idx="41">
                  <c:v>17.510888508236306</c:v>
                </c:pt>
                <c:pt idx="42">
                  <c:v>17.808968350163457</c:v>
                </c:pt>
                <c:pt idx="43">
                  <c:v>17.757617243464111</c:v>
                </c:pt>
                <c:pt idx="44">
                  <c:v>17.658533830857422</c:v>
                </c:pt>
                <c:pt idx="45">
                  <c:v>18.550109036686841</c:v>
                </c:pt>
                <c:pt idx="46">
                  <c:v>17.531081801162838</c:v>
                </c:pt>
                <c:pt idx="47">
                  <c:v>17.654042064336199</c:v>
                </c:pt>
                <c:pt idx="48">
                  <c:v>19.751984762192272</c:v>
                </c:pt>
                <c:pt idx="49">
                  <c:v>18.377976985477428</c:v>
                </c:pt>
                <c:pt idx="50">
                  <c:v>18.089421000269276</c:v>
                </c:pt>
                <c:pt idx="51">
                  <c:v>18.40525125633086</c:v>
                </c:pt>
                <c:pt idx="52">
                  <c:v>18.761918380294563</c:v>
                </c:pt>
                <c:pt idx="53">
                  <c:v>18.114944432257076</c:v>
                </c:pt>
                <c:pt idx="54">
                  <c:v>18.468104282542573</c:v>
                </c:pt>
                <c:pt idx="55">
                  <c:v>18.292253772571076</c:v>
                </c:pt>
                <c:pt idx="56">
                  <c:v>18.404491795151944</c:v>
                </c:pt>
                <c:pt idx="57">
                  <c:v>19.084216988927775</c:v>
                </c:pt>
                <c:pt idx="58">
                  <c:v>17.962842847000086</c:v>
                </c:pt>
                <c:pt idx="59">
                  <c:v>17.798917529614506</c:v>
                </c:pt>
                <c:pt idx="60">
                  <c:v>19.720112525414635</c:v>
                </c:pt>
                <c:pt idx="61">
                  <c:v>18.37477026802064</c:v>
                </c:pt>
                <c:pt idx="62">
                  <c:v>18.337761416775848</c:v>
                </c:pt>
                <c:pt idx="63">
                  <c:v>18.521117431734176</c:v>
                </c:pt>
                <c:pt idx="64">
                  <c:v>18.618324678576816</c:v>
                </c:pt>
                <c:pt idx="65">
                  <c:v>18.171116611998915</c:v>
                </c:pt>
                <c:pt idx="66">
                  <c:v>18.604550657846275</c:v>
                </c:pt>
                <c:pt idx="67">
                  <c:v>18.432594168307268</c:v>
                </c:pt>
                <c:pt idx="68">
                  <c:v>18.444629295882251</c:v>
                </c:pt>
                <c:pt idx="69">
                  <c:v>19.23219895265251</c:v>
                </c:pt>
                <c:pt idx="70">
                  <c:v>18.027618071449655</c:v>
                </c:pt>
                <c:pt idx="71">
                  <c:v>18.022616541479007</c:v>
                </c:pt>
                <c:pt idx="72">
                  <c:v>19.925335219661108</c:v>
                </c:pt>
                <c:pt idx="73">
                  <c:v>18.617965777178224</c:v>
                </c:pt>
                <c:pt idx="74">
                  <c:v>18.52251804090012</c:v>
                </c:pt>
                <c:pt idx="75">
                  <c:v>18.697373678158545</c:v>
                </c:pt>
                <c:pt idx="76">
                  <c:v>18.691740555669469</c:v>
                </c:pt>
                <c:pt idx="77">
                  <c:v>18.349305217839429</c:v>
                </c:pt>
                <c:pt idx="78">
                  <c:v>18.761261707142655</c:v>
                </c:pt>
                <c:pt idx="79">
                  <c:v>18.646255604640604</c:v>
                </c:pt>
                <c:pt idx="80">
                  <c:v>18.642603263021147</c:v>
                </c:pt>
                <c:pt idx="81">
                  <c:v>19.594477006471234</c:v>
                </c:pt>
                <c:pt idx="82">
                  <c:v>18.504436027297707</c:v>
                </c:pt>
                <c:pt idx="83">
                  <c:v>18.341519542518004</c:v>
                </c:pt>
                <c:pt idx="84">
                  <c:v>20.256716680692893</c:v>
                </c:pt>
                <c:pt idx="85">
                  <c:v>19.00223729272081</c:v>
                </c:pt>
                <c:pt idx="86">
                  <c:v>18.853326014701256</c:v>
                </c:pt>
                <c:pt idx="87">
                  <c:v>19.119459605082984</c:v>
                </c:pt>
                <c:pt idx="88">
                  <c:v>19.09293417437873</c:v>
                </c:pt>
                <c:pt idx="89">
                  <c:v>18.768505073782531</c:v>
                </c:pt>
                <c:pt idx="90">
                  <c:v>18.945167352666104</c:v>
                </c:pt>
                <c:pt idx="91">
                  <c:v>18.766543268640429</c:v>
                </c:pt>
                <c:pt idx="92">
                  <c:v>18.78733171600452</c:v>
                </c:pt>
                <c:pt idx="93">
                  <c:v>19.563086547280601</c:v>
                </c:pt>
                <c:pt idx="94">
                  <c:v>18.487405061619825</c:v>
                </c:pt>
                <c:pt idx="95">
                  <c:v>18.431155639580982</c:v>
                </c:pt>
                <c:pt idx="96">
                  <c:v>20.142763790447695</c:v>
                </c:pt>
                <c:pt idx="97">
                  <c:v>19.07887630849979</c:v>
                </c:pt>
                <c:pt idx="98">
                  <c:v>18.972139821812828</c:v>
                </c:pt>
                <c:pt idx="99">
                  <c:v>19.215435289010891</c:v>
                </c:pt>
                <c:pt idx="100">
                  <c:v>19.221939256852334</c:v>
                </c:pt>
                <c:pt idx="101">
                  <c:v>18.97557871985061</c:v>
                </c:pt>
                <c:pt idx="102">
                  <c:v>19.14967546494891</c:v>
                </c:pt>
                <c:pt idx="103">
                  <c:v>18.955359807656013</c:v>
                </c:pt>
                <c:pt idx="104">
                  <c:v>19.429892098912376</c:v>
                </c:pt>
                <c:pt idx="105">
                  <c:v>20.327491635482183</c:v>
                </c:pt>
                <c:pt idx="106">
                  <c:v>19.232907516148156</c:v>
                </c:pt>
                <c:pt idx="107">
                  <c:v>18.259531526426386</c:v>
                </c:pt>
                <c:pt idx="108">
                  <c:v>20.071427191110516</c:v>
                </c:pt>
                <c:pt idx="109">
                  <c:v>19.103034042484733</c:v>
                </c:pt>
                <c:pt idx="110">
                  <c:v>18.773329274917096</c:v>
                </c:pt>
                <c:pt idx="111">
                  <c:v>18.88981743039815</c:v>
                </c:pt>
                <c:pt idx="112">
                  <c:v>18.808842321368857</c:v>
                </c:pt>
                <c:pt idx="113">
                  <c:v>18.750291001359294</c:v>
                </c:pt>
                <c:pt idx="114">
                  <c:v>18.820556034874354</c:v>
                </c:pt>
                <c:pt idx="115">
                  <c:v>18.920966167238539</c:v>
                </c:pt>
                <c:pt idx="116">
                  <c:v>18.872113743360384</c:v>
                </c:pt>
                <c:pt idx="117">
                  <c:v>19.695021319069991</c:v>
                </c:pt>
                <c:pt idx="118">
                  <c:v>18.696535885585178</c:v>
                </c:pt>
                <c:pt idx="119">
                  <c:v>18.697207166944825</c:v>
                </c:pt>
                <c:pt idx="120">
                  <c:v>20.42942358935688</c:v>
                </c:pt>
                <c:pt idx="121">
                  <c:v>19.349314484118182</c:v>
                </c:pt>
                <c:pt idx="122">
                  <c:v>19.227248514308666</c:v>
                </c:pt>
                <c:pt idx="123">
                  <c:v>18.872140611221234</c:v>
                </c:pt>
                <c:pt idx="124">
                  <c:v>19.046497080909795</c:v>
                </c:pt>
                <c:pt idx="125">
                  <c:v>18.876055166160146</c:v>
                </c:pt>
                <c:pt idx="126">
                  <c:v>18.836834957736006</c:v>
                </c:pt>
                <c:pt idx="127">
                  <c:v>18.660718663162974</c:v>
                </c:pt>
                <c:pt idx="128">
                  <c:v>19.638783303124942</c:v>
                </c:pt>
                <c:pt idx="129">
                  <c:v>20.303479608826773</c:v>
                </c:pt>
                <c:pt idx="130">
                  <c:v>19.282924725513567</c:v>
                </c:pt>
                <c:pt idx="131">
                  <c:v>19.737487693420977</c:v>
                </c:pt>
                <c:pt idx="132">
                  <c:v>21.155471423804077</c:v>
                </c:pt>
                <c:pt idx="133">
                  <c:v>19.911557943705223</c:v>
                </c:pt>
                <c:pt idx="134">
                  <c:v>19.725009054732915</c:v>
                </c:pt>
                <c:pt idx="135">
                  <c:v>20.171516610905702</c:v>
                </c:pt>
                <c:pt idx="136">
                  <c:v>20.0389872998669</c:v>
                </c:pt>
                <c:pt idx="137">
                  <c:v>19.786412327782795</c:v>
                </c:pt>
                <c:pt idx="138">
                  <c:v>19.783778757424983</c:v>
                </c:pt>
                <c:pt idx="139">
                  <c:v>19.678260878612878</c:v>
                </c:pt>
                <c:pt idx="140">
                  <c:v>19.74491789352296</c:v>
                </c:pt>
                <c:pt idx="141">
                  <c:v>20.702102221150277</c:v>
                </c:pt>
                <c:pt idx="142">
                  <c:v>19.561234789000483</c:v>
                </c:pt>
                <c:pt idx="143">
                  <c:v>19.320952837509875</c:v>
                </c:pt>
                <c:pt idx="144">
                  <c:v>21.055822970355951</c:v>
                </c:pt>
                <c:pt idx="145">
                  <c:v>20.034603112095436</c:v>
                </c:pt>
                <c:pt idx="146">
                  <c:v>19.850107992884539</c:v>
                </c:pt>
                <c:pt idx="147">
                  <c:v>20.303819596228088</c:v>
                </c:pt>
                <c:pt idx="148">
                  <c:v>20.087885871805124</c:v>
                </c:pt>
                <c:pt idx="149">
                  <c:v>19.882871087930852</c:v>
                </c:pt>
                <c:pt idx="150">
                  <c:v>19.993379740178337</c:v>
                </c:pt>
                <c:pt idx="151">
                  <c:v>19.792545869324776</c:v>
                </c:pt>
                <c:pt idx="152">
                  <c:v>19.791278892341328</c:v>
                </c:pt>
                <c:pt idx="153">
                  <c:v>20.821083147582943</c:v>
                </c:pt>
                <c:pt idx="154">
                  <c:v>19.915279556399021</c:v>
                </c:pt>
                <c:pt idx="155">
                  <c:v>19.778356947503887</c:v>
                </c:pt>
                <c:pt idx="156">
                  <c:v>21.814073606433169</c:v>
                </c:pt>
                <c:pt idx="157">
                  <c:v>20.43262270175666</c:v>
                </c:pt>
                <c:pt idx="158">
                  <c:v>20.056710828441528</c:v>
                </c:pt>
                <c:pt idx="159">
                  <c:v>20.39766454544549</c:v>
                </c:pt>
                <c:pt idx="160">
                  <c:v>20.354112789562965</c:v>
                </c:pt>
                <c:pt idx="161">
                  <c:v>20.171371812926537</c:v>
                </c:pt>
                <c:pt idx="162">
                  <c:v>20.371531060760152</c:v>
                </c:pt>
                <c:pt idx="163">
                  <c:v>20.367975357692394</c:v>
                </c:pt>
                <c:pt idx="164">
                  <c:v>20.34231777169434</c:v>
                </c:pt>
                <c:pt idx="165">
                  <c:v>21.321174478619735</c:v>
                </c:pt>
                <c:pt idx="166">
                  <c:v>20.089373346512929</c:v>
                </c:pt>
                <c:pt idx="167">
                  <c:v>20.108273332911843</c:v>
                </c:pt>
                <c:pt idx="168">
                  <c:v>20.375201931384527</c:v>
                </c:pt>
                <c:pt idx="169">
                  <c:v>20.739122792305675</c:v>
                </c:pt>
                <c:pt idx="170">
                  <c:v>20.346845475898547</c:v>
                </c:pt>
                <c:pt idx="171">
                  <c:v>20.86569188547098</c:v>
                </c:pt>
                <c:pt idx="172">
                  <c:v>20.542720074168948</c:v>
                </c:pt>
                <c:pt idx="173">
                  <c:v>20.463376012467737</c:v>
                </c:pt>
                <c:pt idx="174">
                  <c:v>20.402196742180735</c:v>
                </c:pt>
                <c:pt idx="175">
                  <c:v>20.337141750970673</c:v>
                </c:pt>
                <c:pt idx="176">
                  <c:v>20.314682820971164</c:v>
                </c:pt>
                <c:pt idx="177">
                  <c:v>21.297344639910364</c:v>
                </c:pt>
                <c:pt idx="178">
                  <c:v>20.053992347847103</c:v>
                </c:pt>
                <c:pt idx="179">
                  <c:v>19.997188075992796</c:v>
                </c:pt>
                <c:pt idx="180">
                  <c:v>22.550444276830817</c:v>
                </c:pt>
                <c:pt idx="181">
                  <c:v>20.809764266230143</c:v>
                </c:pt>
                <c:pt idx="182">
                  <c:v>20.714690436809352</c:v>
                </c:pt>
                <c:pt idx="183">
                  <c:v>21.332424517140339</c:v>
                </c:pt>
                <c:pt idx="184">
                  <c:v>20.103918745985602</c:v>
                </c:pt>
                <c:pt idx="185">
                  <c:v>21.000639950718437</c:v>
                </c:pt>
                <c:pt idx="186">
                  <c:v>21.31643384198301</c:v>
                </c:pt>
                <c:pt idx="187">
                  <c:v>21.238821030972353</c:v>
                </c:pt>
                <c:pt idx="188">
                  <c:v>21.406568439274587</c:v>
                </c:pt>
                <c:pt idx="189">
                  <c:v>22.478095717844059</c:v>
                </c:pt>
                <c:pt idx="190">
                  <c:v>21.043509523583658</c:v>
                </c:pt>
                <c:pt idx="191">
                  <c:v>21.05845807871793</c:v>
                </c:pt>
                <c:pt idx="192">
                  <c:v>23.283454115872768</c:v>
                </c:pt>
                <c:pt idx="193">
                  <c:v>20.965767228733107</c:v>
                </c:pt>
                <c:pt idx="194">
                  <c:v>21.751745449273997</c:v>
                </c:pt>
                <c:pt idx="195">
                  <c:v>22.272485364555582</c:v>
                </c:pt>
                <c:pt idx="196">
                  <c:v>22.359447466987358</c:v>
                </c:pt>
                <c:pt idx="197">
                  <c:v>22.005327195302122</c:v>
                </c:pt>
                <c:pt idx="198">
                  <c:v>22.232120091731804</c:v>
                </c:pt>
                <c:pt idx="199">
                  <c:v>22.010014618281478</c:v>
                </c:pt>
                <c:pt idx="200">
                  <c:v>22.009871014163171</c:v>
                </c:pt>
                <c:pt idx="201">
                  <c:v>23.627352211518232</c:v>
                </c:pt>
                <c:pt idx="202">
                  <c:v>22.052080249504709</c:v>
                </c:pt>
                <c:pt idx="203">
                  <c:v>21.968040752121169</c:v>
                </c:pt>
                <c:pt idx="204">
                  <c:v>24.52309052466271</c:v>
                </c:pt>
                <c:pt idx="205">
                  <c:v>22.619545332863726</c:v>
                </c:pt>
                <c:pt idx="206">
                  <c:v>22.395532741167958</c:v>
                </c:pt>
                <c:pt idx="207">
                  <c:v>23.173099324376796</c:v>
                </c:pt>
                <c:pt idx="208">
                  <c:v>22.742412331873822</c:v>
                </c:pt>
                <c:pt idx="209">
                  <c:v>22.702575290635547</c:v>
                </c:pt>
                <c:pt idx="210">
                  <c:v>23.025206495942328</c:v>
                </c:pt>
                <c:pt idx="211">
                  <c:v>23.067007843195594</c:v>
                </c:pt>
                <c:pt idx="212">
                  <c:v>23.112175198391729</c:v>
                </c:pt>
                <c:pt idx="213">
                  <c:v>24.464096004376092</c:v>
                </c:pt>
                <c:pt idx="214">
                  <c:v>22.847766334726902</c:v>
                </c:pt>
                <c:pt idx="215">
                  <c:v>22.815366237680418</c:v>
                </c:pt>
                <c:pt idx="216">
                  <c:v>25.139891508618504</c:v>
                </c:pt>
                <c:pt idx="217">
                  <c:v>23.427467604774279</c:v>
                </c:pt>
                <c:pt idx="218">
                  <c:v>23.290565859357564</c:v>
                </c:pt>
                <c:pt idx="219">
                  <c:v>23.919951540244252</c:v>
                </c:pt>
                <c:pt idx="220">
                  <c:v>23.89738302308028</c:v>
                </c:pt>
                <c:pt idx="221">
                  <c:v>23.579091524888348</c:v>
                </c:pt>
                <c:pt idx="222">
                  <c:v>23.768309694656679</c:v>
                </c:pt>
                <c:pt idx="223">
                  <c:v>24.048999846444779</c:v>
                </c:pt>
                <c:pt idx="224">
                  <c:v>24.111633952175627</c:v>
                </c:pt>
                <c:pt idx="225">
                  <c:v>25.449571253735684</c:v>
                </c:pt>
                <c:pt idx="226">
                  <c:v>23.978441840860164</c:v>
                </c:pt>
                <c:pt idx="227">
                  <c:v>23.924575837785802</c:v>
                </c:pt>
                <c:pt idx="228">
                  <c:v>26.366982727040096</c:v>
                </c:pt>
                <c:pt idx="229">
                  <c:v>24.793908237314504</c:v>
                </c:pt>
                <c:pt idx="230">
                  <c:v>24.427185031628262</c:v>
                </c:pt>
                <c:pt idx="231">
                  <c:v>25.082681954013932</c:v>
                </c:pt>
                <c:pt idx="232">
                  <c:v>25.057762953428</c:v>
                </c:pt>
                <c:pt idx="233">
                  <c:v>24.897158170500401</c:v>
                </c:pt>
                <c:pt idx="234">
                  <c:v>25.252359917991992</c:v>
                </c:pt>
                <c:pt idx="235">
                  <c:v>25.008582060945244</c:v>
                </c:pt>
                <c:pt idx="236">
                  <c:v>25.359333118239608</c:v>
                </c:pt>
                <c:pt idx="237">
                  <c:v>26.770521692144211</c:v>
                </c:pt>
                <c:pt idx="238">
                  <c:v>25.342264872167355</c:v>
                </c:pt>
                <c:pt idx="239">
                  <c:v>25.494288055156165</c:v>
                </c:pt>
                <c:pt idx="240">
                  <c:v>27.420775393335674</c:v>
                </c:pt>
                <c:pt idx="241">
                  <c:v>25.748311195252015</c:v>
                </c:pt>
                <c:pt idx="242">
                  <c:v>25.413355229748177</c:v>
                </c:pt>
                <c:pt idx="243">
                  <c:v>26.184944909224885</c:v>
                </c:pt>
                <c:pt idx="244">
                  <c:v>25.784527528392612</c:v>
                </c:pt>
                <c:pt idx="245">
                  <c:v>25.641757900078073</c:v>
                </c:pt>
                <c:pt idx="246">
                  <c:v>25.880345475648753</c:v>
                </c:pt>
                <c:pt idx="247">
                  <c:v>26.015545957373835</c:v>
                </c:pt>
                <c:pt idx="248">
                  <c:v>26.021739373641186</c:v>
                </c:pt>
                <c:pt idx="249">
                  <c:v>27.421148719733051</c:v>
                </c:pt>
                <c:pt idx="250">
                  <c:v>25.712762570407978</c:v>
                </c:pt>
                <c:pt idx="251">
                  <c:v>25.864112772918535</c:v>
                </c:pt>
                <c:pt idx="252">
                  <c:v>28.274585135587245</c:v>
                </c:pt>
                <c:pt idx="253">
                  <c:v>26.382094365678675</c:v>
                </c:pt>
                <c:pt idx="254">
                  <c:v>26.470128519569997</c:v>
                </c:pt>
                <c:pt idx="255">
                  <c:v>27.007960081385672</c:v>
                </c:pt>
                <c:pt idx="256">
                  <c:v>26.6154019642977</c:v>
                </c:pt>
                <c:pt idx="257">
                  <c:v>26.380054807042015</c:v>
                </c:pt>
                <c:pt idx="258">
                  <c:v>26.777717782542609</c:v>
                </c:pt>
                <c:pt idx="259">
                  <c:v>26.776811402846498</c:v>
                </c:pt>
                <c:pt idx="260">
                  <c:v>26.535974127229007</c:v>
                </c:pt>
                <c:pt idx="261">
                  <c:v>27.889111603905153</c:v>
                </c:pt>
                <c:pt idx="262">
                  <c:v>26.440339914944971</c:v>
                </c:pt>
                <c:pt idx="263">
                  <c:v>26.535474469020791</c:v>
                </c:pt>
                <c:pt idx="264">
                  <c:v>28.915540895131276</c:v>
                </c:pt>
                <c:pt idx="265">
                  <c:v>26.968229787709266</c:v>
                </c:pt>
                <c:pt idx="266">
                  <c:v>26.684256359115928</c:v>
                </c:pt>
                <c:pt idx="267">
                  <c:v>27.428404362361672</c:v>
                </c:pt>
                <c:pt idx="268">
                  <c:v>26.922770123232681</c:v>
                </c:pt>
                <c:pt idx="269">
                  <c:v>26.710719890825004</c:v>
                </c:pt>
                <c:pt idx="270">
                  <c:v>26.906770784507167</c:v>
                </c:pt>
                <c:pt idx="271">
                  <c:v>27.039219345065181</c:v>
                </c:pt>
                <c:pt idx="272">
                  <c:v>26.987744693067377</c:v>
                </c:pt>
                <c:pt idx="273">
                  <c:v>28.488723361457907</c:v>
                </c:pt>
                <c:pt idx="274">
                  <c:v>26.907281935206406</c:v>
                </c:pt>
                <c:pt idx="275">
                  <c:v>27.098303673686754</c:v>
                </c:pt>
                <c:pt idx="276">
                  <c:v>29.370908692343004</c:v>
                </c:pt>
                <c:pt idx="277">
                  <c:v>27.506277001139722</c:v>
                </c:pt>
                <c:pt idx="278">
                  <c:v>27.309206836955504</c:v>
                </c:pt>
                <c:pt idx="279">
                  <c:v>27.999710827316726</c:v>
                </c:pt>
                <c:pt idx="280">
                  <c:v>27.890582539343022</c:v>
                </c:pt>
                <c:pt idx="281">
                  <c:v>27.557804491922621</c:v>
                </c:pt>
                <c:pt idx="282">
                  <c:v>27.890281655158216</c:v>
                </c:pt>
                <c:pt idx="283">
                  <c:v>27.964777799887681</c:v>
                </c:pt>
                <c:pt idx="284">
                  <c:v>27.835093044991719</c:v>
                </c:pt>
                <c:pt idx="285">
                  <c:v>29.506064647753853</c:v>
                </c:pt>
                <c:pt idx="286">
                  <c:v>27.927029012039522</c:v>
                </c:pt>
                <c:pt idx="287">
                  <c:v>28.135821151392143</c:v>
                </c:pt>
                <c:pt idx="288">
                  <c:v>30.13769414894977</c:v>
                </c:pt>
                <c:pt idx="289">
                  <c:v>28.24160618995246</c:v>
                </c:pt>
                <c:pt idx="290">
                  <c:v>28.128152403397479</c:v>
                </c:pt>
                <c:pt idx="291">
                  <c:v>29.201957342956032</c:v>
                </c:pt>
                <c:pt idx="292">
                  <c:v>28.690066527706765</c:v>
                </c:pt>
                <c:pt idx="293">
                  <c:v>28.492133583333793</c:v>
                </c:pt>
                <c:pt idx="294">
                  <c:v>28.720140841459024</c:v>
                </c:pt>
                <c:pt idx="295">
                  <c:v>28.568531592891798</c:v>
                </c:pt>
                <c:pt idx="296">
                  <c:v>28.427158001020672</c:v>
                </c:pt>
                <c:pt idx="297">
                  <c:v>30.355813759788848</c:v>
                </c:pt>
                <c:pt idx="298">
                  <c:v>28.67466685191016</c:v>
                </c:pt>
                <c:pt idx="299">
                  <c:v>28.792774436254966</c:v>
                </c:pt>
                <c:pt idx="300">
                  <c:v>30.969793744795002</c:v>
                </c:pt>
                <c:pt idx="301">
                  <c:v>28.941985600391579</c:v>
                </c:pt>
                <c:pt idx="302">
                  <c:v>28.723998105472049</c:v>
                </c:pt>
                <c:pt idx="303">
                  <c:v>29.911246258752826</c:v>
                </c:pt>
                <c:pt idx="304">
                  <c:v>29.49379005550065</c:v>
                </c:pt>
                <c:pt idx="305">
                  <c:v>29.210524708065972</c:v>
                </c:pt>
                <c:pt idx="306">
                  <c:v>29.567447984918282</c:v>
                </c:pt>
                <c:pt idx="307">
                  <c:v>29.396995116734523</c:v>
                </c:pt>
                <c:pt idx="308">
                  <c:v>29.209999709509123</c:v>
                </c:pt>
                <c:pt idx="309">
                  <c:v>31.067221178903061</c:v>
                </c:pt>
                <c:pt idx="310">
                  <c:v>29.441496295563741</c:v>
                </c:pt>
                <c:pt idx="311">
                  <c:v>29.491210826730775</c:v>
                </c:pt>
                <c:pt idx="312">
                  <c:v>31.700305116555882</c:v>
                </c:pt>
                <c:pt idx="313">
                  <c:v>29.770061799852744</c:v>
                </c:pt>
                <c:pt idx="314">
                  <c:v>29.515973831208068</c:v>
                </c:pt>
                <c:pt idx="315">
                  <c:v>30.456326541582754</c:v>
                </c:pt>
                <c:pt idx="316">
                  <c:v>29.750263262722218</c:v>
                </c:pt>
                <c:pt idx="317">
                  <c:v>29.744735713850677</c:v>
                </c:pt>
                <c:pt idx="318">
                  <c:v>30.038641037910153</c:v>
                </c:pt>
                <c:pt idx="319">
                  <c:v>29.729213548839816</c:v>
                </c:pt>
                <c:pt idx="320">
                  <c:v>29.492136712707108</c:v>
                </c:pt>
                <c:pt idx="321">
                  <c:v>31.564146024842664</c:v>
                </c:pt>
                <c:pt idx="322">
                  <c:v>29.58241035259595</c:v>
                </c:pt>
                <c:pt idx="323">
                  <c:v>29.793843731878312</c:v>
                </c:pt>
                <c:pt idx="324">
                  <c:v>31.999474837260745</c:v>
                </c:pt>
                <c:pt idx="325">
                  <c:v>30.211803390085912</c:v>
                </c:pt>
                <c:pt idx="326">
                  <c:v>29.709930711936323</c:v>
                </c:pt>
                <c:pt idx="327">
                  <c:v>30.769315775617205</c:v>
                </c:pt>
                <c:pt idx="328">
                  <c:v>30.253604242734685</c:v>
                </c:pt>
                <c:pt idx="329">
                  <c:v>30.087578874415446</c:v>
                </c:pt>
                <c:pt idx="330">
                  <c:v>30.671579762831819</c:v>
                </c:pt>
                <c:pt idx="331">
                  <c:v>30.765533940982557</c:v>
                </c:pt>
                <c:pt idx="332">
                  <c:v>30.143108619112333</c:v>
                </c:pt>
                <c:pt idx="333">
                  <c:v>31.62581457620702</c:v>
                </c:pt>
                <c:pt idx="334">
                  <c:v>30.034437635015244</c:v>
                </c:pt>
                <c:pt idx="335">
                  <c:v>29.992542764817131</c:v>
                </c:pt>
                <c:pt idx="336">
                  <c:v>32.239458529939022</c:v>
                </c:pt>
                <c:pt idx="337">
                  <c:v>30.338367213604446</c:v>
                </c:pt>
                <c:pt idx="338">
                  <c:v>29.752980647331487</c:v>
                </c:pt>
                <c:pt idx="339">
                  <c:v>30.736959767575495</c:v>
                </c:pt>
                <c:pt idx="340">
                  <c:v>29.900818214297253</c:v>
                </c:pt>
                <c:pt idx="341">
                  <c:v>30.149853992206182</c:v>
                </c:pt>
                <c:pt idx="342">
                  <c:v>30.464705038951109</c:v>
                </c:pt>
                <c:pt idx="343">
                  <c:v>30.232796700898184</c:v>
                </c:pt>
                <c:pt idx="344">
                  <c:v>30.24940712911522</c:v>
                </c:pt>
                <c:pt idx="345">
                  <c:v>31.572304446244132</c:v>
                </c:pt>
                <c:pt idx="346">
                  <c:v>29.942565585109488</c:v>
                </c:pt>
                <c:pt idx="347">
                  <c:v>29.956585912856852</c:v>
                </c:pt>
                <c:pt idx="348">
                  <c:v>32.139535031512871</c:v>
                </c:pt>
                <c:pt idx="349">
                  <c:v>30.883376326336201</c:v>
                </c:pt>
                <c:pt idx="350">
                  <c:v>30.471321760808358</c:v>
                </c:pt>
                <c:pt idx="351">
                  <c:v>31.225161205667771</c:v>
                </c:pt>
                <c:pt idx="352">
                  <c:v>30.992700489292197</c:v>
                </c:pt>
                <c:pt idx="353">
                  <c:v>31.102754854244104</c:v>
                </c:pt>
                <c:pt idx="354">
                  <c:v>31.638043310826166</c:v>
                </c:pt>
                <c:pt idx="355">
                  <c:v>31.359402715504022</c:v>
                </c:pt>
                <c:pt idx="356">
                  <c:v>31.181279649915016</c:v>
                </c:pt>
                <c:pt idx="357">
                  <c:v>32.858923144814945</c:v>
                </c:pt>
                <c:pt idx="358">
                  <c:v>31.321100281328317</c:v>
                </c:pt>
                <c:pt idx="359">
                  <c:v>31.309667932722665</c:v>
                </c:pt>
                <c:pt idx="360">
                  <c:v>33.578036376703324</c:v>
                </c:pt>
                <c:pt idx="361">
                  <c:v>32.061729152057787</c:v>
                </c:pt>
                <c:pt idx="362">
                  <c:v>31.497155774011762</c:v>
                </c:pt>
                <c:pt idx="363">
                  <c:v>32.283528610673415</c:v>
                </c:pt>
                <c:pt idx="364">
                  <c:v>32.092042430016058</c:v>
                </c:pt>
                <c:pt idx="365">
                  <c:v>31.759541767719078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F-1647-A6D0-4FB975EC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210160"/>
        <c:axId val="1653838832"/>
      </c:lineChart>
      <c:dateAx>
        <c:axId val="1654210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53838832"/>
        <c:crosses val="autoZero"/>
        <c:auto val="1"/>
        <c:lblOffset val="100"/>
        <c:baseTimeUnit val="months"/>
      </c:dateAx>
      <c:valAx>
        <c:axId val="16538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5421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'Consumo (grafico 5)'!$B$2</c:f>
              <c:strCache>
                <c:ptCount val="1"/>
                <c:pt idx="0">
                  <c:v>Indice CIES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'Consumo (grafico 5)'!$A$3:$A$72</c:f>
              <c:strCache>
                <c:ptCount val="70"/>
                <c:pt idx="0">
                  <c:v>ene.2019</c:v>
                </c:pt>
                <c:pt idx="1">
                  <c:v>feb.2019</c:v>
                </c:pt>
                <c:pt idx="2">
                  <c:v>mar.2019</c:v>
                </c:pt>
                <c:pt idx="3">
                  <c:v>abr.2019</c:v>
                </c:pt>
                <c:pt idx="4">
                  <c:v>may.2019</c:v>
                </c:pt>
                <c:pt idx="5">
                  <c:v>jun.2019</c:v>
                </c:pt>
                <c:pt idx="6">
                  <c:v>jul.2019</c:v>
                </c:pt>
                <c:pt idx="7">
                  <c:v>ago.2019</c:v>
                </c:pt>
                <c:pt idx="8">
                  <c:v>sept.2019</c:v>
                </c:pt>
                <c:pt idx="9">
                  <c:v>oct.2019</c:v>
                </c:pt>
                <c:pt idx="10">
                  <c:v>nov.2019</c:v>
                </c:pt>
                <c:pt idx="11">
                  <c:v>dic.2019</c:v>
                </c:pt>
                <c:pt idx="12">
                  <c:v>ene.2020</c:v>
                </c:pt>
                <c:pt idx="13">
                  <c:v>feb.2020</c:v>
                </c:pt>
                <c:pt idx="14">
                  <c:v>mar.2020</c:v>
                </c:pt>
                <c:pt idx="15">
                  <c:v>abr.2020</c:v>
                </c:pt>
                <c:pt idx="16">
                  <c:v>may.2020</c:v>
                </c:pt>
                <c:pt idx="17">
                  <c:v>jun.2020</c:v>
                </c:pt>
                <c:pt idx="18">
                  <c:v>jul.2020</c:v>
                </c:pt>
                <c:pt idx="19">
                  <c:v>ago.2020</c:v>
                </c:pt>
                <c:pt idx="20">
                  <c:v>sept.2020</c:v>
                </c:pt>
                <c:pt idx="21">
                  <c:v>oct.2020</c:v>
                </c:pt>
                <c:pt idx="22">
                  <c:v>nov.2020</c:v>
                </c:pt>
                <c:pt idx="23">
                  <c:v>dic.2020</c:v>
                </c:pt>
                <c:pt idx="24">
                  <c:v>ene.2021</c:v>
                </c:pt>
                <c:pt idx="25">
                  <c:v>feb.2021</c:v>
                </c:pt>
                <c:pt idx="26">
                  <c:v>mar.2021</c:v>
                </c:pt>
                <c:pt idx="27">
                  <c:v>abr.2021</c:v>
                </c:pt>
                <c:pt idx="28">
                  <c:v>may.2021</c:v>
                </c:pt>
                <c:pt idx="29">
                  <c:v>jun.2021</c:v>
                </c:pt>
                <c:pt idx="30">
                  <c:v>jul.2021</c:v>
                </c:pt>
                <c:pt idx="31">
                  <c:v>ago.2021</c:v>
                </c:pt>
                <c:pt idx="32">
                  <c:v>sept.2021</c:v>
                </c:pt>
                <c:pt idx="33">
                  <c:v>oct.2021</c:v>
                </c:pt>
                <c:pt idx="34">
                  <c:v>nov.2021</c:v>
                </c:pt>
                <c:pt idx="35">
                  <c:v>dic.2021</c:v>
                </c:pt>
                <c:pt idx="36">
                  <c:v>ene.2022</c:v>
                </c:pt>
                <c:pt idx="37">
                  <c:v>feb.2022</c:v>
                </c:pt>
                <c:pt idx="38">
                  <c:v>mar.2022</c:v>
                </c:pt>
                <c:pt idx="39">
                  <c:v>abr.2022</c:v>
                </c:pt>
                <c:pt idx="40">
                  <c:v>may.2022</c:v>
                </c:pt>
                <c:pt idx="41">
                  <c:v>jun.2022</c:v>
                </c:pt>
                <c:pt idx="42">
                  <c:v>jul.2022</c:v>
                </c:pt>
                <c:pt idx="43">
                  <c:v>ago.2022</c:v>
                </c:pt>
                <c:pt idx="44">
                  <c:v>sept.2022</c:v>
                </c:pt>
                <c:pt idx="45">
                  <c:v>oct.2022</c:v>
                </c:pt>
                <c:pt idx="46">
                  <c:v>nov.2022</c:v>
                </c:pt>
                <c:pt idx="47">
                  <c:v>dic.2022</c:v>
                </c:pt>
                <c:pt idx="48">
                  <c:v>ene.2023</c:v>
                </c:pt>
                <c:pt idx="49">
                  <c:v>feb.2023</c:v>
                </c:pt>
                <c:pt idx="50">
                  <c:v>mar.2023</c:v>
                </c:pt>
                <c:pt idx="51">
                  <c:v>abr.2023</c:v>
                </c:pt>
                <c:pt idx="52">
                  <c:v>may.2022</c:v>
                </c:pt>
                <c:pt idx="53">
                  <c:v>jun.2022</c:v>
                </c:pt>
                <c:pt idx="54">
                  <c:v>jul.2023</c:v>
                </c:pt>
                <c:pt idx="55">
                  <c:v>ago.2023</c:v>
                </c:pt>
                <c:pt idx="56">
                  <c:v>sep.2023</c:v>
                </c:pt>
                <c:pt idx="57">
                  <c:v>oct.2023</c:v>
                </c:pt>
                <c:pt idx="58">
                  <c:v>nov.2023</c:v>
                </c:pt>
                <c:pt idx="59">
                  <c:v>dic.2023</c:v>
                </c:pt>
                <c:pt idx="60">
                  <c:v>ene.2024</c:v>
                </c:pt>
                <c:pt idx="61">
                  <c:v>feb.2024</c:v>
                </c:pt>
                <c:pt idx="62">
                  <c:v>mar.2024</c:v>
                </c:pt>
                <c:pt idx="63">
                  <c:v>abr.2024</c:v>
                </c:pt>
                <c:pt idx="64">
                  <c:v>may.2024</c:v>
                </c:pt>
                <c:pt idx="65">
                  <c:v>jun.2024</c:v>
                </c:pt>
                <c:pt idx="66">
                  <c:v>jul.2024</c:v>
                </c:pt>
                <c:pt idx="67">
                  <c:v>ago.2024</c:v>
                </c:pt>
                <c:pt idx="68">
                  <c:v>sept.2024</c:v>
                </c:pt>
                <c:pt idx="69">
                  <c:v>oct.2024</c:v>
                </c:pt>
              </c:strCache>
            </c:strRef>
          </c:cat>
          <c:val>
            <c:numRef>
              <c:f>'Consumo (grafico 5)'!$B$3:$B$72</c:f>
              <c:numCache>
                <c:formatCode>_-* #,##0_-;\-* #,##0_-;_-* "-"_-;_-@</c:formatCode>
                <c:ptCount val="70"/>
                <c:pt idx="1">
                  <c:v>84.13233709659437</c:v>
                </c:pt>
                <c:pt idx="2">
                  <c:v>108.00981051816825</c:v>
                </c:pt>
                <c:pt idx="3">
                  <c:v>112.22585914415961</c:v>
                </c:pt>
                <c:pt idx="4">
                  <c:v>105.93027291212999</c:v>
                </c:pt>
                <c:pt idx="5">
                  <c:v>104.6784284871574</c:v>
                </c:pt>
                <c:pt idx="6">
                  <c:v>103.92513255911346</c:v>
                </c:pt>
                <c:pt idx="7">
                  <c:v>102.15246242255132</c:v>
                </c:pt>
                <c:pt idx="8">
                  <c:v>102.98924529135908</c:v>
                </c:pt>
                <c:pt idx="9">
                  <c:v>102.27593996759006</c:v>
                </c:pt>
                <c:pt idx="10">
                  <c:v>107.7849275687243</c:v>
                </c:pt>
                <c:pt idx="11">
                  <c:v>114.91312844643623</c:v>
                </c:pt>
                <c:pt idx="12">
                  <c:v>113.04346065399787</c:v>
                </c:pt>
                <c:pt idx="13">
                  <c:v>115.28984364650114</c:v>
                </c:pt>
                <c:pt idx="14">
                  <c:v>106.57810512516517</c:v>
                </c:pt>
                <c:pt idx="15">
                  <c:v>115.11991976244127</c:v>
                </c:pt>
                <c:pt idx="16">
                  <c:v>122.3868676952339</c:v>
                </c:pt>
                <c:pt idx="17">
                  <c:v>123.58381629550678</c:v>
                </c:pt>
                <c:pt idx="18">
                  <c:v>123.19446406938725</c:v>
                </c:pt>
                <c:pt idx="19">
                  <c:v>146.34431494351699</c:v>
                </c:pt>
                <c:pt idx="20">
                  <c:v>151.23409839674952</c:v>
                </c:pt>
                <c:pt idx="21">
                  <c:v>149.94389352883414</c:v>
                </c:pt>
                <c:pt idx="22">
                  <c:v>138.53075459362989</c:v>
                </c:pt>
                <c:pt idx="23">
                  <c:v>137.41213527209271</c:v>
                </c:pt>
                <c:pt idx="24">
                  <c:v>144.85081196835631</c:v>
                </c:pt>
                <c:pt idx="25">
                  <c:v>129.18110626803988</c:v>
                </c:pt>
                <c:pt idx="26">
                  <c:v>119.00939894069214</c:v>
                </c:pt>
                <c:pt idx="27">
                  <c:v>110.79144286252358</c:v>
                </c:pt>
                <c:pt idx="28">
                  <c:v>120.99678815445685</c:v>
                </c:pt>
                <c:pt idx="29">
                  <c:v>124.70553972615888</c:v>
                </c:pt>
                <c:pt idx="30">
                  <c:v>124.09420919371513</c:v>
                </c:pt>
                <c:pt idx="31">
                  <c:v>114.81848554031716</c:v>
                </c:pt>
                <c:pt idx="32">
                  <c:v>110.11979043170552</c:v>
                </c:pt>
                <c:pt idx="33">
                  <c:v>112.76331953944526</c:v>
                </c:pt>
                <c:pt idx="34">
                  <c:v>106.50678335252356</c:v>
                </c:pt>
                <c:pt idx="35">
                  <c:v>110.51320012862875</c:v>
                </c:pt>
                <c:pt idx="36">
                  <c:v>113.52431772985763</c:v>
                </c:pt>
                <c:pt idx="37">
                  <c:v>118.53393107257025</c:v>
                </c:pt>
                <c:pt idx="38">
                  <c:v>115.16323986599082</c:v>
                </c:pt>
                <c:pt idx="39">
                  <c:v>107.90610736533696</c:v>
                </c:pt>
                <c:pt idx="40">
                  <c:v>105.90458909372583</c:v>
                </c:pt>
                <c:pt idx="41">
                  <c:v>102.98748711758128</c:v>
                </c:pt>
                <c:pt idx="42">
                  <c:v>107.89633378178335</c:v>
                </c:pt>
                <c:pt idx="43">
                  <c:v>97.804119772699821</c:v>
                </c:pt>
                <c:pt idx="44">
                  <c:v>97.042056244331462</c:v>
                </c:pt>
                <c:pt idx="45">
                  <c:v>96.206312637529862</c:v>
                </c:pt>
                <c:pt idx="46">
                  <c:v>100.96659577825606</c:v>
                </c:pt>
                <c:pt idx="47">
                  <c:v>104.55813646536639</c:v>
                </c:pt>
                <c:pt idx="48">
                  <c:v>101.34597987572218</c:v>
                </c:pt>
                <c:pt idx="49">
                  <c:v>104.48430444346158</c:v>
                </c:pt>
                <c:pt idx="50">
                  <c:v>100.2110493412318</c:v>
                </c:pt>
                <c:pt idx="51">
                  <c:v>103.44392486099287</c:v>
                </c:pt>
                <c:pt idx="52">
                  <c:v>94.647025714277973</c:v>
                </c:pt>
                <c:pt idx="53">
                  <c:v>94.327505696339273</c:v>
                </c:pt>
                <c:pt idx="54">
                  <c:v>91.583083292239436</c:v>
                </c:pt>
                <c:pt idx="55">
                  <c:v>89.938589156476723</c:v>
                </c:pt>
                <c:pt idx="56">
                  <c:v>89.433119082157731</c:v>
                </c:pt>
                <c:pt idx="57">
                  <c:v>88.830460439425707</c:v>
                </c:pt>
                <c:pt idx="58">
                  <c:v>94.487186414462528</c:v>
                </c:pt>
                <c:pt idx="59">
                  <c:v>90.236186864846943</c:v>
                </c:pt>
                <c:pt idx="60">
                  <c:v>83.919653784307656</c:v>
                </c:pt>
                <c:pt idx="61">
                  <c:v>90</c:v>
                </c:pt>
                <c:pt idx="62">
                  <c:v>95</c:v>
                </c:pt>
                <c:pt idx="63">
                  <c:v>100</c:v>
                </c:pt>
                <c:pt idx="64">
                  <c:v>101</c:v>
                </c:pt>
                <c:pt idx="65">
                  <c:v>100</c:v>
                </c:pt>
                <c:pt idx="66">
                  <c:v>105</c:v>
                </c:pt>
                <c:pt idx="67">
                  <c:v>107.93764638</c:v>
                </c:pt>
                <c:pt idx="68">
                  <c:v>106.87364820000001</c:v>
                </c:pt>
                <c:pt idx="69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3-954A-BF3F-E5672DB96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065904"/>
        <c:axId val="338177792"/>
      </c:lineChart>
      <c:catAx>
        <c:axId val="61506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8177792"/>
        <c:crosses val="autoZero"/>
        <c:auto val="1"/>
        <c:lblAlgn val="ctr"/>
        <c:lblOffset val="100"/>
        <c:noMultiLvlLbl val="0"/>
      </c:catAx>
      <c:valAx>
        <c:axId val="33817779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1506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'creacion empresas'!$G$1</c:f>
              <c:strCache>
                <c:ptCount val="1"/>
                <c:pt idx="0">
                  <c:v>Suma creación de mpresas 12 meses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empresas'!$D$14:$D$79</c:f>
              <c:numCache>
                <c:formatCode>mmm\.yyyy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45445</c:v>
                </c:pt>
              </c:numCache>
            </c:numRef>
          </c:cat>
          <c:val>
            <c:numRef>
              <c:f>'creacion empresas'!$G$13:$G$79</c:f>
              <c:numCache>
                <c:formatCode>#,##0_ ;\-#,##0\ </c:formatCode>
                <c:ptCount val="67"/>
                <c:pt idx="0">
                  <c:v>101998</c:v>
                </c:pt>
                <c:pt idx="1">
                  <c:v>103589</c:v>
                </c:pt>
                <c:pt idx="2">
                  <c:v>104396</c:v>
                </c:pt>
                <c:pt idx="3">
                  <c:v>106120</c:v>
                </c:pt>
                <c:pt idx="4">
                  <c:v>107470</c:v>
                </c:pt>
                <c:pt idx="5">
                  <c:v>108490</c:v>
                </c:pt>
                <c:pt idx="6">
                  <c:v>108960</c:v>
                </c:pt>
                <c:pt idx="7">
                  <c:v>110212</c:v>
                </c:pt>
                <c:pt idx="8">
                  <c:v>110990</c:v>
                </c:pt>
                <c:pt idx="9">
                  <c:v>112257</c:v>
                </c:pt>
                <c:pt idx="10">
                  <c:v>110546</c:v>
                </c:pt>
                <c:pt idx="11">
                  <c:v>109190</c:v>
                </c:pt>
                <c:pt idx="12">
                  <c:v>109411</c:v>
                </c:pt>
                <c:pt idx="13">
                  <c:v>109242</c:v>
                </c:pt>
                <c:pt idx="14">
                  <c:v>109742</c:v>
                </c:pt>
                <c:pt idx="15">
                  <c:v>107232</c:v>
                </c:pt>
                <c:pt idx="16">
                  <c:v>104229</c:v>
                </c:pt>
                <c:pt idx="17">
                  <c:v>104963</c:v>
                </c:pt>
                <c:pt idx="18">
                  <c:v>107534</c:v>
                </c:pt>
                <c:pt idx="19">
                  <c:v>110184</c:v>
                </c:pt>
                <c:pt idx="20">
                  <c:v>113391</c:v>
                </c:pt>
                <c:pt idx="21">
                  <c:v>119312</c:v>
                </c:pt>
                <c:pt idx="22">
                  <c:v>125284</c:v>
                </c:pt>
                <c:pt idx="23">
                  <c:v>131697</c:v>
                </c:pt>
                <c:pt idx="24">
                  <c:v>134855</c:v>
                </c:pt>
                <c:pt idx="25">
                  <c:v>139132</c:v>
                </c:pt>
                <c:pt idx="26">
                  <c:v>143968</c:v>
                </c:pt>
                <c:pt idx="27">
                  <c:v>152773</c:v>
                </c:pt>
                <c:pt idx="28">
                  <c:v>160536</c:v>
                </c:pt>
                <c:pt idx="29">
                  <c:v>163730</c:v>
                </c:pt>
                <c:pt idx="30">
                  <c:v>167452</c:v>
                </c:pt>
                <c:pt idx="31">
                  <c:v>169293</c:v>
                </c:pt>
                <c:pt idx="32">
                  <c:v>171763</c:v>
                </c:pt>
                <c:pt idx="33">
                  <c:v>172296</c:v>
                </c:pt>
                <c:pt idx="34">
                  <c:v>173487</c:v>
                </c:pt>
                <c:pt idx="35">
                  <c:v>172509</c:v>
                </c:pt>
                <c:pt idx="36">
                  <c:v>172038</c:v>
                </c:pt>
                <c:pt idx="37">
                  <c:v>170457</c:v>
                </c:pt>
                <c:pt idx="38">
                  <c:v>168157</c:v>
                </c:pt>
                <c:pt idx="39">
                  <c:v>166282</c:v>
                </c:pt>
                <c:pt idx="40">
                  <c:v>163724</c:v>
                </c:pt>
                <c:pt idx="41">
                  <c:v>162814</c:v>
                </c:pt>
                <c:pt idx="42">
                  <c:v>158785</c:v>
                </c:pt>
                <c:pt idx="43">
                  <c:v>155439</c:v>
                </c:pt>
                <c:pt idx="44">
                  <c:v>152804</c:v>
                </c:pt>
                <c:pt idx="45">
                  <c:v>149342</c:v>
                </c:pt>
                <c:pt idx="46">
                  <c:v>144984</c:v>
                </c:pt>
                <c:pt idx="47">
                  <c:v>144385</c:v>
                </c:pt>
                <c:pt idx="48">
                  <c:v>144688</c:v>
                </c:pt>
                <c:pt idx="49">
                  <c:v>145002</c:v>
                </c:pt>
                <c:pt idx="50">
                  <c:v>144261</c:v>
                </c:pt>
                <c:pt idx="51">
                  <c:v>143615</c:v>
                </c:pt>
                <c:pt idx="52">
                  <c:v>142487</c:v>
                </c:pt>
                <c:pt idx="53">
                  <c:v>142923</c:v>
                </c:pt>
                <c:pt idx="54">
                  <c:v>143102</c:v>
                </c:pt>
                <c:pt idx="55">
                  <c:v>145065</c:v>
                </c:pt>
                <c:pt idx="56">
                  <c:v>145496</c:v>
                </c:pt>
                <c:pt idx="57">
                  <c:v>146169</c:v>
                </c:pt>
                <c:pt idx="58">
                  <c:v>147090</c:v>
                </c:pt>
                <c:pt idx="59">
                  <c:v>147124</c:v>
                </c:pt>
                <c:pt idx="60">
                  <c:v>146156</c:v>
                </c:pt>
                <c:pt idx="61">
                  <c:v>146901</c:v>
                </c:pt>
                <c:pt idx="62">
                  <c:v>148273</c:v>
                </c:pt>
                <c:pt idx="63">
                  <c:v>147333</c:v>
                </c:pt>
                <c:pt idx="64">
                  <c:v>149914</c:v>
                </c:pt>
                <c:pt idx="65">
                  <c:v>149498</c:v>
                </c:pt>
                <c:pt idx="66">
                  <c:v>149667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6-4D4E-951F-D899AAD5E177}"/>
            </c:ext>
          </c:extLst>
        </c:ser>
        <c:ser>
          <c:idx val="1"/>
          <c:order val="1"/>
          <c:tx>
            <c:strRef>
              <c:f>'creacion empresas'!$H$1</c:f>
              <c:strCache>
                <c:ptCount val="1"/>
                <c:pt idx="0">
                  <c:v>Creación de empresas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'creacion empresas'!$D$14:$D$79</c:f>
              <c:numCache>
                <c:formatCode>mmm\.yyyy</c:formatCode>
                <c:ptCount val="6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  <c:pt idx="63">
                  <c:v>45383</c:v>
                </c:pt>
                <c:pt idx="64">
                  <c:v>45413</c:v>
                </c:pt>
                <c:pt idx="65">
                  <c:v>45445</c:v>
                </c:pt>
              </c:numCache>
            </c:numRef>
          </c:cat>
          <c:val>
            <c:numRef>
              <c:f>'creacion empresas'!$J$13:$J$78</c:f>
              <c:numCache>
                <c:formatCode>#,##0.0_ ;\-#,##0.0\ </c:formatCode>
                <c:ptCount val="6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6-4D4E-951F-D899AAD5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642399"/>
        <c:axId val="144534543"/>
      </c:lineChart>
      <c:dateAx>
        <c:axId val="170642399"/>
        <c:scaling>
          <c:orientation val="minMax"/>
        </c:scaling>
        <c:delete val="0"/>
        <c:axPos val="b"/>
        <c:numFmt formatCode="m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4534543"/>
        <c:crosses val="autoZero"/>
        <c:auto val="1"/>
        <c:lblOffset val="100"/>
        <c:baseTimeUnit val="months"/>
      </c:dateAx>
      <c:valAx>
        <c:axId val="144534543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642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148166</xdr:colOff>
      <xdr:row>46</xdr:row>
      <xdr:rowOff>132745</xdr:rowOff>
    </xdr:from>
    <xdr:to>
      <xdr:col>14</xdr:col>
      <xdr:colOff>317500</xdr:colOff>
      <xdr:row>72</xdr:row>
      <xdr:rowOff>15119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168E72-E521-F56B-9C0F-91D388A2B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23</xdr:row>
      <xdr:rowOff>171450</xdr:rowOff>
    </xdr:from>
    <xdr:to>
      <xdr:col>14</xdr:col>
      <xdr:colOff>177800</xdr:colOff>
      <xdr:row>49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D02EEC-FE81-27FF-F187-9342A0869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800100</xdr:colOff>
      <xdr:row>8</xdr:row>
      <xdr:rowOff>25400</xdr:rowOff>
    </xdr:from>
    <xdr:to>
      <xdr:col>35</xdr:col>
      <xdr:colOff>787400</xdr:colOff>
      <xdr:row>36</xdr:row>
      <xdr:rowOff>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72CDE73-93B3-474D-8827-DC8B7CF59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357</xdr:row>
      <xdr:rowOff>101600</xdr:rowOff>
    </xdr:from>
    <xdr:to>
      <xdr:col>20</xdr:col>
      <xdr:colOff>482600</xdr:colOff>
      <xdr:row>379</xdr:row>
      <xdr:rowOff>127000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4B9C38-C5C2-1C89-71E7-57F48AFD1C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628650</xdr:colOff>
      <xdr:row>0</xdr:row>
      <xdr:rowOff>539750</xdr:rowOff>
    </xdr:from>
    <xdr:to>
      <xdr:col>37</xdr:col>
      <xdr:colOff>660400</xdr:colOff>
      <xdr:row>22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C92EA48-8AA3-C07C-AF3D-D42A73938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508006</xdr:colOff>
      <xdr:row>325</xdr:row>
      <xdr:rowOff>88906</xdr:rowOff>
    </xdr:from>
    <xdr:to>
      <xdr:col>21</xdr:col>
      <xdr:colOff>469900</xdr:colOff>
      <xdr:row>342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AEE9022-99C5-C49A-533E-49147B779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25406</xdr:colOff>
      <xdr:row>8</xdr:row>
      <xdr:rowOff>63506</xdr:rowOff>
    </xdr:from>
    <xdr:to>
      <xdr:col>19</xdr:col>
      <xdr:colOff>152400</xdr:colOff>
      <xdr:row>34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16E8F6-5A9B-7AA3-5E1A-151D8E7C6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41</xdr:row>
      <xdr:rowOff>12700</xdr:rowOff>
    </xdr:from>
    <xdr:to>
      <xdr:col>13</xdr:col>
      <xdr:colOff>215900</xdr:colOff>
      <xdr:row>61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3AA2B4-702B-EAF2-C92D-D81799847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387350</xdr:colOff>
      <xdr:row>34</xdr:row>
      <xdr:rowOff>165100</xdr:rowOff>
    </xdr:from>
    <xdr:to>
      <xdr:col>19</xdr:col>
      <xdr:colOff>635000</xdr:colOff>
      <xdr:row>58</xdr:row>
      <xdr:rowOff>50800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821DB8-A2B3-7581-613E-4CB79BCE2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546100</xdr:colOff>
      <xdr:row>4</xdr:row>
      <xdr:rowOff>25400</xdr:rowOff>
    </xdr:from>
    <xdr:to>
      <xdr:col>32</xdr:col>
      <xdr:colOff>101600</xdr:colOff>
      <xdr:row>22</xdr:row>
      <xdr:rowOff>88900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EC863E-2B30-F7B9-9645-CFEE84480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33371</xdr:colOff>
      <xdr:row>20</xdr:row>
      <xdr:rowOff>137269</xdr:rowOff>
    </xdr:from>
    <xdr:to>
      <xdr:col>33</xdr:col>
      <xdr:colOff>492057</xdr:colOff>
      <xdr:row>43</xdr:row>
      <xdr:rowOff>86468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A68905-56BE-1B64-B0FD-D8AB95A2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222250</xdr:colOff>
      <xdr:row>61</xdr:row>
      <xdr:rowOff>139700</xdr:rowOff>
    </xdr:from>
    <xdr:to>
      <xdr:col>21</xdr:col>
      <xdr:colOff>0</xdr:colOff>
      <xdr:row>89</xdr:row>
      <xdr:rowOff>88900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903D3B6-31D9-F2C1-9ED8-D4D294A9F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972766</xdr:colOff>
      <xdr:row>13</xdr:row>
      <xdr:rowOff>19996</xdr:rowOff>
    </xdr:from>
    <xdr:to>
      <xdr:col>18</xdr:col>
      <xdr:colOff>239138</xdr:colOff>
      <xdr:row>27</xdr:row>
      <xdr:rowOff>115111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4EF8D0-5E4F-0676-7D43-20BF96961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88900</xdr:colOff>
      <xdr:row>76</xdr:row>
      <xdr:rowOff>139700</xdr:rowOff>
    </xdr:from>
    <xdr:to>
      <xdr:col>30</xdr:col>
      <xdr:colOff>63500</xdr:colOff>
      <xdr:row>97</xdr:row>
      <xdr:rowOff>105834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3347EAF-3234-1D7E-AF2D-E152304A7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673100</xdr:colOff>
      <xdr:row>52</xdr:row>
      <xdr:rowOff>0</xdr:rowOff>
    </xdr:from>
    <xdr:to>
      <xdr:col>23</xdr:col>
      <xdr:colOff>647700</xdr:colOff>
      <xdr:row>70</xdr:row>
      <xdr:rowOff>177800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272C5-3DA2-45D6-2E70-2C52325CD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298450</xdr:colOff>
      <xdr:row>9</xdr:row>
      <xdr:rowOff>127006</xdr:rowOff>
    </xdr:from>
    <xdr:to>
      <xdr:col>19</xdr:col>
      <xdr:colOff>69850</xdr:colOff>
      <xdr:row>24</xdr:row>
      <xdr:rowOff>12706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E7AE10-9633-38FE-7627-EB792C607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254006</xdr:colOff>
      <xdr:row>27</xdr:row>
      <xdr:rowOff>114306</xdr:rowOff>
    </xdr:from>
    <xdr:to>
      <xdr:col>23</xdr:col>
      <xdr:colOff>25406</xdr:colOff>
      <xdr:row>42</xdr:row>
      <xdr:rowOff>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A2B42B-47E4-438F-6799-71485CF55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77</xdr:row>
      <xdr:rowOff>25400</xdr:rowOff>
    </xdr:from>
    <xdr:to>
      <xdr:col>20</xdr:col>
      <xdr:colOff>355600</xdr:colOff>
      <xdr:row>99</xdr:row>
      <xdr:rowOff>165100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174011-D9E6-6C2D-0CCB-D8B69CA69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ic/Library/CloudStorage/GoogleDrive-marcamarar@gmail.com/Mi%20unidad/UDD/CIES/Coyunturas/Empleo/2024/Reporte/Empleo_datos%20SUP.xls" TargetMode="External"/><Relationship Id="rId1" Type="http://schemas.openxmlformats.org/officeDocument/2006/relationships/externalLinkPath" Target="/Users/vic/Library/CloudStorage/GoogleDrive-marcamarar@gmail.com/Mi%20unidad/UDD/CIES/Coyunturas/Empleo/2024/Reporte/Empleo_datos%20S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Hoja1"/>
      <sheetName val="Hoja2"/>
      <sheetName val="Fondo Tipo A"/>
      <sheetName val="Fondo Tipo B"/>
      <sheetName val="Fondo Tipo C"/>
      <sheetName val="Fondo Tipo D"/>
      <sheetName val="Fondo Tipo E"/>
    </sheetNames>
    <sheetDataSet>
      <sheetData sheetId="0"/>
      <sheetData sheetId="1">
        <row r="1">
          <cell r="H1" t="str">
            <v>Creación de empleo</v>
          </cell>
          <cell r="I1" t="str">
            <v>Destrucción de empleo</v>
          </cell>
        </row>
        <row r="2">
          <cell r="C2">
            <v>34304</v>
          </cell>
        </row>
        <row r="3">
          <cell r="C3">
            <v>34335</v>
          </cell>
        </row>
        <row r="4">
          <cell r="C4">
            <v>34366</v>
          </cell>
        </row>
        <row r="5">
          <cell r="C5">
            <v>34394</v>
          </cell>
        </row>
        <row r="6">
          <cell r="C6">
            <v>34425</v>
          </cell>
        </row>
        <row r="7">
          <cell r="C7">
            <v>34455</v>
          </cell>
        </row>
        <row r="8">
          <cell r="C8">
            <v>34486</v>
          </cell>
        </row>
        <row r="9">
          <cell r="C9">
            <v>34516</v>
          </cell>
        </row>
        <row r="10">
          <cell r="C10">
            <v>34547</v>
          </cell>
        </row>
        <row r="11">
          <cell r="C11">
            <v>34578</v>
          </cell>
        </row>
        <row r="12">
          <cell r="C12">
            <v>34608</v>
          </cell>
        </row>
        <row r="13">
          <cell r="C13">
            <v>34639</v>
          </cell>
        </row>
        <row r="14">
          <cell r="C14">
            <v>34669</v>
          </cell>
          <cell r="H14">
            <v>2.898498082478751</v>
          </cell>
          <cell r="I14" t="str">
            <v/>
          </cell>
        </row>
        <row r="15">
          <cell r="C15">
            <v>34700</v>
          </cell>
          <cell r="H15">
            <v>1.8561662674843715</v>
          </cell>
          <cell r="I15" t="str">
            <v/>
          </cell>
        </row>
        <row r="16">
          <cell r="C16">
            <v>34731</v>
          </cell>
          <cell r="H16">
            <v>1.6317023172643497</v>
          </cell>
          <cell r="I16" t="str">
            <v/>
          </cell>
        </row>
        <row r="17">
          <cell r="C17">
            <v>34759</v>
          </cell>
          <cell r="H17">
            <v>2.6304405342133963</v>
          </cell>
          <cell r="I17" t="str">
            <v/>
          </cell>
        </row>
        <row r="18">
          <cell r="C18">
            <v>34790</v>
          </cell>
          <cell r="H18">
            <v>3.5733941084950205</v>
          </cell>
          <cell r="I18" t="str">
            <v/>
          </cell>
        </row>
        <row r="19">
          <cell r="C19">
            <v>34820</v>
          </cell>
          <cell r="H19">
            <v>3.7136348850164147</v>
          </cell>
          <cell r="I19" t="str">
            <v/>
          </cell>
        </row>
        <row r="20">
          <cell r="C20">
            <v>34851</v>
          </cell>
          <cell r="H20">
            <v>3.3379250405553895</v>
          </cell>
          <cell r="I20" t="str">
            <v/>
          </cell>
        </row>
        <row r="21">
          <cell r="C21">
            <v>34881</v>
          </cell>
          <cell r="H21">
            <v>2.2735295864766858</v>
          </cell>
          <cell r="I21" t="str">
            <v/>
          </cell>
        </row>
        <row r="22">
          <cell r="C22">
            <v>34912</v>
          </cell>
          <cell r="H22">
            <v>3.0728078888110355</v>
          </cell>
          <cell r="I22" t="str">
            <v/>
          </cell>
        </row>
        <row r="23">
          <cell r="C23">
            <v>34943</v>
          </cell>
          <cell r="H23">
            <v>2.4997725508401958</v>
          </cell>
          <cell r="I23" t="str">
            <v/>
          </cell>
        </row>
        <row r="24">
          <cell r="C24">
            <v>34973</v>
          </cell>
          <cell r="H24">
            <v>2.8604460577315916</v>
          </cell>
          <cell r="I24" t="str">
            <v/>
          </cell>
        </row>
        <row r="25">
          <cell r="C25">
            <v>35004</v>
          </cell>
          <cell r="H25">
            <v>2.9512565928099921</v>
          </cell>
          <cell r="I25" t="str">
            <v/>
          </cell>
        </row>
        <row r="26">
          <cell r="C26">
            <v>35034</v>
          </cell>
          <cell r="H26">
            <v>2.1864197095062599</v>
          </cell>
          <cell r="I26" t="str">
            <v/>
          </cell>
        </row>
        <row r="27">
          <cell r="C27">
            <v>35065</v>
          </cell>
          <cell r="H27">
            <v>3.1238774008721881</v>
          </cell>
          <cell r="I27" t="str">
            <v/>
          </cell>
        </row>
        <row r="28">
          <cell r="C28">
            <v>35096</v>
          </cell>
          <cell r="H28">
            <v>2.7360891833445145</v>
          </cell>
          <cell r="I28" t="str">
            <v/>
          </cell>
        </row>
        <row r="29">
          <cell r="C29">
            <v>35125</v>
          </cell>
          <cell r="H29">
            <v>2.4770501343739593</v>
          </cell>
          <cell r="I29" t="str">
            <v/>
          </cell>
        </row>
        <row r="30">
          <cell r="C30">
            <v>35156</v>
          </cell>
          <cell r="H30">
            <v>1.8930299969964759</v>
          </cell>
          <cell r="I30" t="str">
            <v/>
          </cell>
        </row>
        <row r="31">
          <cell r="C31">
            <v>35186</v>
          </cell>
          <cell r="H31">
            <v>2.340832302136997</v>
          </cell>
          <cell r="I31" t="str">
            <v/>
          </cell>
        </row>
        <row r="32">
          <cell r="C32">
            <v>35217</v>
          </cell>
          <cell r="H32">
            <v>2.0242262070744976</v>
          </cell>
          <cell r="I32" t="str">
            <v/>
          </cell>
        </row>
        <row r="33">
          <cell r="C33">
            <v>35247</v>
          </cell>
          <cell r="H33">
            <v>0.97618531009129317</v>
          </cell>
          <cell r="I33" t="str">
            <v/>
          </cell>
        </row>
        <row r="34">
          <cell r="C34">
            <v>35278</v>
          </cell>
          <cell r="H34">
            <v>2.970888436681296</v>
          </cell>
          <cell r="I34" t="str">
            <v/>
          </cell>
        </row>
        <row r="35">
          <cell r="C35">
            <v>35309</v>
          </cell>
          <cell r="H35">
            <v>3.7336793070681384</v>
          </cell>
          <cell r="I35" t="str">
            <v/>
          </cell>
        </row>
        <row r="36">
          <cell r="C36">
            <v>35339</v>
          </cell>
          <cell r="H36">
            <v>1.8803675306789502</v>
          </cell>
          <cell r="I36" t="str">
            <v/>
          </cell>
        </row>
        <row r="37">
          <cell r="C37">
            <v>35370</v>
          </cell>
          <cell r="H37">
            <v>3.0831702860469212</v>
          </cell>
          <cell r="I37" t="str">
            <v/>
          </cell>
        </row>
        <row r="38">
          <cell r="C38">
            <v>35400</v>
          </cell>
          <cell r="H38">
            <v>2.3630536329504404</v>
          </cell>
          <cell r="I38" t="str">
            <v/>
          </cell>
        </row>
        <row r="39">
          <cell r="C39">
            <v>35431</v>
          </cell>
          <cell r="H39">
            <v>2.2913757940001833</v>
          </cell>
          <cell r="I39" t="str">
            <v/>
          </cell>
        </row>
        <row r="40">
          <cell r="C40">
            <v>35462</v>
          </cell>
          <cell r="H40">
            <v>2.2610257650463206</v>
          </cell>
          <cell r="I40" t="str">
            <v/>
          </cell>
        </row>
        <row r="41">
          <cell r="C41">
            <v>35490</v>
          </cell>
          <cell r="H41">
            <v>1.9188613050037384</v>
          </cell>
          <cell r="I41" t="str">
            <v/>
          </cell>
        </row>
        <row r="42">
          <cell r="C42">
            <v>35521</v>
          </cell>
          <cell r="H42">
            <v>1.8194803293542394</v>
          </cell>
          <cell r="I42" t="str">
            <v/>
          </cell>
        </row>
        <row r="43">
          <cell r="C43">
            <v>35551</v>
          </cell>
          <cell r="H43">
            <v>2.3186789620416093</v>
          </cell>
          <cell r="I43" t="str">
            <v/>
          </cell>
        </row>
        <row r="44">
          <cell r="C44">
            <v>35582</v>
          </cell>
          <cell r="H44">
            <v>2.4152120663761156</v>
          </cell>
          <cell r="I44" t="str">
            <v/>
          </cell>
        </row>
        <row r="45">
          <cell r="C45">
            <v>35612</v>
          </cell>
          <cell r="H45">
            <v>5.7445706188296919</v>
          </cell>
          <cell r="I45" t="str">
            <v/>
          </cell>
        </row>
        <row r="46">
          <cell r="C46">
            <v>35643</v>
          </cell>
          <cell r="H46">
            <v>0.35402151130368154</v>
          </cell>
          <cell r="I46" t="str">
            <v/>
          </cell>
        </row>
        <row r="47">
          <cell r="C47">
            <v>35674</v>
          </cell>
          <cell r="H47">
            <v>3.8990943989802407</v>
          </cell>
          <cell r="I47" t="str">
            <v/>
          </cell>
        </row>
        <row r="48">
          <cell r="C48">
            <v>35704</v>
          </cell>
          <cell r="H48">
            <v>5.5214109981119197</v>
          </cell>
          <cell r="I48" t="str">
            <v/>
          </cell>
        </row>
        <row r="49">
          <cell r="C49">
            <v>35735</v>
          </cell>
          <cell r="H49">
            <v>3.2554650235746108</v>
          </cell>
          <cell r="I49" t="str">
            <v/>
          </cell>
        </row>
        <row r="50">
          <cell r="C50">
            <v>35765</v>
          </cell>
          <cell r="H50">
            <v>4.4437564207910896</v>
          </cell>
          <cell r="I50" t="str">
            <v/>
          </cell>
        </row>
        <row r="51">
          <cell r="C51">
            <v>35796</v>
          </cell>
          <cell r="H51">
            <v>3.1481848754492114</v>
          </cell>
          <cell r="I51" t="str">
            <v/>
          </cell>
        </row>
        <row r="52">
          <cell r="C52">
            <v>35827</v>
          </cell>
          <cell r="H52">
            <v>3.6232636839412802</v>
          </cell>
          <cell r="I52" t="str">
            <v/>
          </cell>
        </row>
        <row r="53">
          <cell r="C53">
            <v>35855</v>
          </cell>
          <cell r="H53">
            <v>4.3783592402307114</v>
          </cell>
          <cell r="I53" t="str">
            <v/>
          </cell>
        </row>
        <row r="54">
          <cell r="C54">
            <v>35886</v>
          </cell>
          <cell r="H54">
            <v>5.0713174047109622</v>
          </cell>
          <cell r="I54" t="str">
            <v/>
          </cell>
        </row>
        <row r="55">
          <cell r="C55">
            <v>35916</v>
          </cell>
          <cell r="H55">
            <v>1.8460311967916088</v>
          </cell>
          <cell r="I55" t="str">
            <v/>
          </cell>
        </row>
        <row r="56">
          <cell r="C56">
            <v>35947</v>
          </cell>
          <cell r="H56">
            <v>2.7038231679798796</v>
          </cell>
          <cell r="I56" t="str">
            <v/>
          </cell>
        </row>
        <row r="57">
          <cell r="C57">
            <v>35977</v>
          </cell>
          <cell r="H57">
            <v>2.4029121686937938</v>
          </cell>
          <cell r="I57" t="str">
            <v/>
          </cell>
        </row>
        <row r="58">
          <cell r="C58">
            <v>36008</v>
          </cell>
          <cell r="H58">
            <v>4.7683185676082429</v>
          </cell>
          <cell r="I58" t="str">
            <v/>
          </cell>
        </row>
        <row r="59">
          <cell r="C59">
            <v>36039</v>
          </cell>
          <cell r="H59" t="str">
            <v/>
          </cell>
          <cell r="I59">
            <v>-7.2118335644277831E-2</v>
          </cell>
        </row>
        <row r="60">
          <cell r="C60">
            <v>36069</v>
          </cell>
          <cell r="H60" t="str">
            <v/>
          </cell>
          <cell r="I60">
            <v>-0.82733592859710603</v>
          </cell>
        </row>
        <row r="61">
          <cell r="C61">
            <v>36100</v>
          </cell>
          <cell r="H61" t="str">
            <v/>
          </cell>
          <cell r="I61">
            <v>-0.54671415110426613</v>
          </cell>
        </row>
        <row r="62">
          <cell r="C62">
            <v>36130</v>
          </cell>
          <cell r="H62" t="str">
            <v/>
          </cell>
          <cell r="I62">
            <v>-1.577581947734541</v>
          </cell>
        </row>
        <row r="63">
          <cell r="C63">
            <v>36161</v>
          </cell>
          <cell r="H63" t="str">
            <v/>
          </cell>
          <cell r="I63">
            <v>-2.2075277834440188</v>
          </cell>
        </row>
        <row r="64">
          <cell r="C64">
            <v>36192</v>
          </cell>
          <cell r="H64" t="str">
            <v/>
          </cell>
          <cell r="I64">
            <v>-2.6035760912409889</v>
          </cell>
        </row>
        <row r="65">
          <cell r="C65">
            <v>36220</v>
          </cell>
          <cell r="H65" t="str">
            <v/>
          </cell>
          <cell r="I65">
            <v>-2.5142947654223979</v>
          </cell>
        </row>
        <row r="66">
          <cell r="C66">
            <v>36251</v>
          </cell>
          <cell r="H66" t="str">
            <v/>
          </cell>
          <cell r="I66">
            <v>-2.8664227189445612</v>
          </cell>
        </row>
        <row r="67">
          <cell r="C67">
            <v>36281</v>
          </cell>
          <cell r="H67" t="str">
            <v/>
          </cell>
          <cell r="I67">
            <v>-2.34546827421519</v>
          </cell>
        </row>
        <row r="68">
          <cell r="C68">
            <v>36312</v>
          </cell>
          <cell r="H68" t="str">
            <v/>
          </cell>
          <cell r="I68">
            <v>-2.5538879565738637</v>
          </cell>
        </row>
        <row r="69">
          <cell r="C69">
            <v>36342</v>
          </cell>
          <cell r="H69" t="str">
            <v/>
          </cell>
          <cell r="I69">
            <v>-3.4126613439004472</v>
          </cell>
        </row>
        <row r="70">
          <cell r="C70">
            <v>36373</v>
          </cell>
          <cell r="H70" t="str">
            <v/>
          </cell>
          <cell r="I70">
            <v>-2.3319082782743861</v>
          </cell>
        </row>
        <row r="71">
          <cell r="C71">
            <v>36404</v>
          </cell>
          <cell r="H71" t="str">
            <v/>
          </cell>
          <cell r="I71">
            <v>-0.87694333392512869</v>
          </cell>
        </row>
        <row r="72">
          <cell r="C72">
            <v>36434</v>
          </cell>
          <cell r="H72">
            <v>0.12477900504552775</v>
          </cell>
          <cell r="I72" t="str">
            <v/>
          </cell>
        </row>
        <row r="73">
          <cell r="C73">
            <v>36465</v>
          </cell>
          <cell r="H73">
            <v>1.3561403615967027</v>
          </cell>
          <cell r="I73" t="str">
            <v/>
          </cell>
        </row>
        <row r="74">
          <cell r="C74">
            <v>36495</v>
          </cell>
          <cell r="H74">
            <v>2.7097482989873356</v>
          </cell>
          <cell r="I74" t="str">
            <v/>
          </cell>
        </row>
        <row r="75">
          <cell r="C75">
            <v>36526</v>
          </cell>
          <cell r="H75">
            <v>4.4297384794081962</v>
          </cell>
          <cell r="I75" t="str">
            <v/>
          </cell>
        </row>
        <row r="76">
          <cell r="C76">
            <v>36557</v>
          </cell>
          <cell r="H76">
            <v>4.605671517956833</v>
          </cell>
          <cell r="I76" t="str">
            <v/>
          </cell>
        </row>
        <row r="77">
          <cell r="C77">
            <v>36586</v>
          </cell>
          <cell r="H77">
            <v>4.2086183441589542</v>
          </cell>
          <cell r="I77" t="str">
            <v/>
          </cell>
        </row>
        <row r="78">
          <cell r="C78">
            <v>36617</v>
          </cell>
          <cell r="H78">
            <v>4.3947236358845787</v>
          </cell>
          <cell r="I78" t="str">
            <v/>
          </cell>
        </row>
        <row r="79">
          <cell r="C79">
            <v>36647</v>
          </cell>
          <cell r="H79">
            <v>4.8705033269805353</v>
          </cell>
          <cell r="I79" t="str">
            <v/>
          </cell>
        </row>
        <row r="80">
          <cell r="C80">
            <v>36678</v>
          </cell>
          <cell r="H80">
            <v>5.4413421126092487</v>
          </cell>
          <cell r="I80" t="str">
            <v/>
          </cell>
        </row>
        <row r="81">
          <cell r="C81">
            <v>36708</v>
          </cell>
          <cell r="H81">
            <v>4.6987158108351856</v>
          </cell>
          <cell r="I81" t="str">
            <v/>
          </cell>
        </row>
        <row r="82">
          <cell r="C82">
            <v>36739</v>
          </cell>
          <cell r="H82">
            <v>4.509686883109798</v>
          </cell>
          <cell r="I82" t="str">
            <v/>
          </cell>
        </row>
        <row r="83">
          <cell r="C83">
            <v>36770</v>
          </cell>
          <cell r="H83">
            <v>4.3775462709344959</v>
          </cell>
          <cell r="I83" t="str">
            <v/>
          </cell>
        </row>
        <row r="84">
          <cell r="C84">
            <v>36800</v>
          </cell>
          <cell r="H84">
            <v>3.1926877276275523</v>
          </cell>
          <cell r="I84" t="str">
            <v/>
          </cell>
        </row>
        <row r="85">
          <cell r="C85">
            <v>36831</v>
          </cell>
          <cell r="H85">
            <v>2.1925157867767942</v>
          </cell>
          <cell r="I85" t="str">
            <v/>
          </cell>
        </row>
        <row r="86">
          <cell r="C86">
            <v>36861</v>
          </cell>
          <cell r="H86">
            <v>2.1174451358636937</v>
          </cell>
          <cell r="I86" t="str">
            <v/>
          </cell>
        </row>
        <row r="87">
          <cell r="C87">
            <v>36892</v>
          </cell>
          <cell r="H87">
            <v>0.42433897700719925</v>
          </cell>
          <cell r="I87" t="str">
            <v/>
          </cell>
        </row>
        <row r="88">
          <cell r="C88">
            <v>36923</v>
          </cell>
          <cell r="H88">
            <v>0.74653095499979116</v>
          </cell>
          <cell r="I88" t="str">
            <v/>
          </cell>
        </row>
        <row r="89">
          <cell r="C89">
            <v>36951</v>
          </cell>
          <cell r="H89" t="str">
            <v/>
          </cell>
          <cell r="I89">
            <v>-7.9062255458606234E-2</v>
          </cell>
        </row>
        <row r="90">
          <cell r="C90">
            <v>36982</v>
          </cell>
          <cell r="H90">
            <v>1.2629045052930943</v>
          </cell>
          <cell r="I90" t="str">
            <v/>
          </cell>
        </row>
        <row r="91">
          <cell r="C91">
            <v>37012</v>
          </cell>
          <cell r="H91">
            <v>1.5512307690059401</v>
          </cell>
          <cell r="I91" t="str">
            <v/>
          </cell>
        </row>
        <row r="92">
          <cell r="C92">
            <v>37043</v>
          </cell>
          <cell r="H92">
            <v>0.77435307656590346</v>
          </cell>
          <cell r="I92" t="str">
            <v/>
          </cell>
        </row>
        <row r="93">
          <cell r="C93">
            <v>37073</v>
          </cell>
          <cell r="H93">
            <v>3.0102811501741211</v>
          </cell>
          <cell r="I93" t="str">
            <v/>
          </cell>
        </row>
        <row r="94">
          <cell r="C94">
            <v>37104</v>
          </cell>
          <cell r="H94">
            <v>3.0157660642326611</v>
          </cell>
          <cell r="I94" t="str">
            <v/>
          </cell>
        </row>
        <row r="95">
          <cell r="C95">
            <v>37135</v>
          </cell>
          <cell r="H95">
            <v>2.1925276210909672</v>
          </cell>
          <cell r="I95" t="str">
            <v/>
          </cell>
        </row>
        <row r="96">
          <cell r="C96">
            <v>37165</v>
          </cell>
          <cell r="H96">
            <v>2.7962439583463228</v>
          </cell>
          <cell r="I96" t="str">
            <v/>
          </cell>
        </row>
        <row r="97">
          <cell r="C97">
            <v>37196</v>
          </cell>
          <cell r="H97">
            <v>3.9543385864163172</v>
          </cell>
          <cell r="I97" t="str">
            <v/>
          </cell>
        </row>
        <row r="98">
          <cell r="C98">
            <v>37226</v>
          </cell>
          <cell r="H98">
            <v>3.1999513752682729</v>
          </cell>
          <cell r="I98" t="str">
            <v/>
          </cell>
        </row>
        <row r="99">
          <cell r="C99">
            <v>37257</v>
          </cell>
          <cell r="H99">
            <v>5.0692622499466822</v>
          </cell>
          <cell r="I99" t="str">
            <v/>
          </cell>
        </row>
        <row r="100">
          <cell r="C100">
            <v>37288</v>
          </cell>
          <cell r="H100">
            <v>3.6695903620163284</v>
          </cell>
          <cell r="I100" t="str">
            <v/>
          </cell>
        </row>
        <row r="101">
          <cell r="C101">
            <v>37316</v>
          </cell>
          <cell r="H101">
            <v>4.1360564045832104</v>
          </cell>
          <cell r="I101" t="str">
            <v/>
          </cell>
        </row>
        <row r="102">
          <cell r="C102">
            <v>37347</v>
          </cell>
          <cell r="H102">
            <v>2.6685626463900602</v>
          </cell>
          <cell r="I102" t="str">
            <v/>
          </cell>
        </row>
        <row r="103">
          <cell r="C103">
            <v>37377</v>
          </cell>
          <cell r="H103">
            <v>2.7849444763253128</v>
          </cell>
          <cell r="I103" t="str">
            <v/>
          </cell>
        </row>
        <row r="104">
          <cell r="C104">
            <v>37408</v>
          </cell>
          <cell r="H104">
            <v>3.1330983506508536</v>
          </cell>
          <cell r="I104" t="str">
            <v/>
          </cell>
        </row>
        <row r="105">
          <cell r="C105">
            <v>37438</v>
          </cell>
          <cell r="H105">
            <v>3.0222932233059385</v>
          </cell>
          <cell r="I105" t="str">
            <v/>
          </cell>
        </row>
        <row r="106">
          <cell r="C106">
            <v>37469</v>
          </cell>
          <cell r="H106">
            <v>2.6876664843967113</v>
          </cell>
          <cell r="I106" t="str">
            <v/>
          </cell>
        </row>
        <row r="107">
          <cell r="C107">
            <v>37500</v>
          </cell>
          <cell r="H107" t="str">
            <v/>
          </cell>
          <cell r="I107">
            <v>-0.18124619140778009</v>
          </cell>
        </row>
        <row r="108">
          <cell r="C108">
            <v>37530</v>
          </cell>
          <cell r="H108">
            <v>1.6538334890208617</v>
          </cell>
          <cell r="I108" t="str">
            <v/>
          </cell>
        </row>
        <row r="109">
          <cell r="C109">
            <v>37561</v>
          </cell>
          <cell r="H109" t="str">
            <v/>
          </cell>
          <cell r="I109">
            <v>-3.7557553183716896</v>
          </cell>
        </row>
        <row r="110">
          <cell r="C110">
            <v>37591</v>
          </cell>
          <cell r="H110">
            <v>0.98423766722834927</v>
          </cell>
          <cell r="I110" t="str">
            <v/>
          </cell>
        </row>
        <row r="111">
          <cell r="C111">
            <v>37622</v>
          </cell>
          <cell r="H111" t="str">
            <v/>
          </cell>
          <cell r="I111">
            <v>-1.668267545397184</v>
          </cell>
        </row>
        <row r="112">
          <cell r="C112">
            <v>37653</v>
          </cell>
          <cell r="H112" t="str">
            <v/>
          </cell>
          <cell r="I112">
            <v>-3.5211408342136097</v>
          </cell>
        </row>
        <row r="113">
          <cell r="C113">
            <v>37681</v>
          </cell>
          <cell r="H113">
            <v>0.58523924834923413</v>
          </cell>
          <cell r="I113" t="str">
            <v/>
          </cell>
        </row>
        <row r="114">
          <cell r="C114">
            <v>37712</v>
          </cell>
          <cell r="H114">
            <v>0.19586099377264521</v>
          </cell>
          <cell r="I114" t="str">
            <v/>
          </cell>
        </row>
        <row r="115">
          <cell r="C115">
            <v>37742</v>
          </cell>
          <cell r="H115" t="str">
            <v/>
          </cell>
          <cell r="I115">
            <v>-1.1338358213291433</v>
          </cell>
        </row>
        <row r="116">
          <cell r="C116">
            <v>37773</v>
          </cell>
          <cell r="H116">
            <v>1.0808047340651106</v>
          </cell>
          <cell r="I116" t="str">
            <v/>
          </cell>
        </row>
        <row r="117">
          <cell r="C117">
            <v>37803</v>
          </cell>
          <cell r="H117" t="str">
            <v/>
          </cell>
          <cell r="I117">
            <v>-0.65013832542271111</v>
          </cell>
        </row>
        <row r="118">
          <cell r="C118">
            <v>37834</v>
          </cell>
          <cell r="H118" t="str">
            <v/>
          </cell>
          <cell r="I118">
            <v>-1.9514343395277134E-2</v>
          </cell>
        </row>
        <row r="119">
          <cell r="C119">
            <v>37865</v>
          </cell>
          <cell r="H119">
            <v>3.0458014180825721</v>
          </cell>
          <cell r="I119" t="str">
            <v/>
          </cell>
        </row>
        <row r="120">
          <cell r="C120">
            <v>37895</v>
          </cell>
          <cell r="H120">
            <v>1.2064629930753634</v>
          </cell>
          <cell r="I120" t="str">
            <v/>
          </cell>
        </row>
        <row r="121">
          <cell r="C121">
            <v>37926</v>
          </cell>
          <cell r="H121">
            <v>6.3293989320735378</v>
          </cell>
          <cell r="I121" t="str">
            <v/>
          </cell>
        </row>
        <row r="122">
          <cell r="C122">
            <v>37956</v>
          </cell>
          <cell r="H122">
            <v>4.1699698470560653</v>
          </cell>
          <cell r="I122" t="str">
            <v/>
          </cell>
        </row>
        <row r="123">
          <cell r="C123">
            <v>37987</v>
          </cell>
          <cell r="H123">
            <v>4.0900374365733239</v>
          </cell>
          <cell r="I123" t="str">
            <v/>
          </cell>
        </row>
        <row r="124">
          <cell r="C124">
            <v>38018</v>
          </cell>
          <cell r="H124">
            <v>6.3230814073058195</v>
          </cell>
          <cell r="I124" t="str">
            <v/>
          </cell>
        </row>
        <row r="125">
          <cell r="C125">
            <v>38047</v>
          </cell>
          <cell r="H125">
            <v>4.1247682852617373</v>
          </cell>
          <cell r="I125" t="str">
            <v/>
          </cell>
        </row>
        <row r="126">
          <cell r="C126">
            <v>38078</v>
          </cell>
          <cell r="H126">
            <v>1.4829097565399296</v>
          </cell>
          <cell r="I126" t="str">
            <v/>
          </cell>
        </row>
        <row r="127">
          <cell r="C127">
            <v>38108</v>
          </cell>
          <cell r="H127">
            <v>5.6572603815456368</v>
          </cell>
          <cell r="I127" t="str">
            <v/>
          </cell>
        </row>
        <row r="128">
          <cell r="C128">
            <v>38139</v>
          </cell>
          <cell r="H128">
            <v>2.2972430475249217</v>
          </cell>
          <cell r="I128" t="str">
            <v/>
          </cell>
        </row>
        <row r="129">
          <cell r="C129">
            <v>38169</v>
          </cell>
          <cell r="H129">
            <v>3.4919927717514732</v>
          </cell>
          <cell r="I129" t="str">
            <v/>
          </cell>
        </row>
        <row r="130">
          <cell r="C130">
            <v>38200</v>
          </cell>
          <cell r="H130">
            <v>2.4459456597700102</v>
          </cell>
          <cell r="I130" t="str">
            <v/>
          </cell>
        </row>
        <row r="131">
          <cell r="C131">
            <v>38231</v>
          </cell>
          <cell r="H131">
            <v>3.543855548827346</v>
          </cell>
          <cell r="I131" t="str">
            <v/>
          </cell>
        </row>
        <row r="132">
          <cell r="C132">
            <v>38261</v>
          </cell>
          <cell r="H132">
            <v>2.9326511830118251</v>
          </cell>
          <cell r="I132" t="str">
            <v/>
          </cell>
        </row>
        <row r="133">
          <cell r="C133">
            <v>38292</v>
          </cell>
          <cell r="H133">
            <v>1.8367459396852359</v>
          </cell>
          <cell r="I133" t="str">
            <v/>
          </cell>
        </row>
        <row r="134">
          <cell r="C134">
            <v>38322</v>
          </cell>
          <cell r="H134">
            <v>1.8164781137218089</v>
          </cell>
          <cell r="I134" t="str">
            <v/>
          </cell>
        </row>
        <row r="135">
          <cell r="C135">
            <v>38353</v>
          </cell>
          <cell r="H135">
            <v>4.027143540668221</v>
          </cell>
          <cell r="I135" t="str">
            <v/>
          </cell>
        </row>
        <row r="136">
          <cell r="C136">
            <v>38384</v>
          </cell>
          <cell r="H136">
            <v>7.2540491421621445</v>
          </cell>
          <cell r="I136" t="str">
            <v/>
          </cell>
        </row>
        <row r="137">
          <cell r="C137">
            <v>38412</v>
          </cell>
          <cell r="H137">
            <v>5.1393420772919196</v>
          </cell>
          <cell r="I137" t="str">
            <v/>
          </cell>
        </row>
        <row r="138">
          <cell r="C138">
            <v>38443</v>
          </cell>
          <cell r="H138">
            <v>8.7035830124408964</v>
          </cell>
          <cell r="I138" t="str">
            <v/>
          </cell>
        </row>
        <row r="139">
          <cell r="C139">
            <v>38473</v>
          </cell>
          <cell r="H139">
            <v>5.0372522908634254</v>
          </cell>
          <cell r="I139" t="str">
            <v/>
          </cell>
        </row>
        <row r="140">
          <cell r="C140">
            <v>38504</v>
          </cell>
          <cell r="H140">
            <v>7.6702941181537421</v>
          </cell>
          <cell r="I140" t="str">
            <v/>
          </cell>
        </row>
        <row r="141">
          <cell r="C141">
            <v>38534</v>
          </cell>
          <cell r="H141">
            <v>8.2273175220255457</v>
          </cell>
          <cell r="I141" t="str">
            <v/>
          </cell>
        </row>
        <row r="142">
          <cell r="C142">
            <v>38565</v>
          </cell>
          <cell r="H142">
            <v>9.1958133509729265</v>
          </cell>
          <cell r="I142" t="str">
            <v/>
          </cell>
        </row>
        <row r="143">
          <cell r="C143">
            <v>38596</v>
          </cell>
          <cell r="H143">
            <v>8.9010761263827796</v>
          </cell>
          <cell r="I143" t="str">
            <v/>
          </cell>
        </row>
        <row r="144">
          <cell r="C144">
            <v>38626</v>
          </cell>
          <cell r="H144">
            <v>6.2361989091803016</v>
          </cell>
          <cell r="I144" t="str">
            <v/>
          </cell>
        </row>
        <row r="145">
          <cell r="C145">
            <v>38657</v>
          </cell>
          <cell r="H145">
            <v>7.7698373993976944</v>
          </cell>
          <cell r="I145" t="str">
            <v/>
          </cell>
        </row>
        <row r="146">
          <cell r="C146">
            <v>38687</v>
          </cell>
          <cell r="H146">
            <v>9.3779130434209925</v>
          </cell>
          <cell r="I146" t="str">
            <v/>
          </cell>
        </row>
        <row r="147">
          <cell r="C147">
            <v>38718</v>
          </cell>
          <cell r="H147">
            <v>9.9712937626900597</v>
          </cell>
          <cell r="I147" t="str">
            <v/>
          </cell>
        </row>
        <row r="148">
          <cell r="C148">
            <v>38749</v>
          </cell>
          <cell r="H148">
            <v>5.4820887403586704</v>
          </cell>
          <cell r="I148" t="str">
            <v/>
          </cell>
        </row>
        <row r="149">
          <cell r="C149">
            <v>38777</v>
          </cell>
          <cell r="H149">
            <v>7.3853019919265073</v>
          </cell>
          <cell r="I149" t="str">
            <v/>
          </cell>
        </row>
        <row r="150">
          <cell r="C150">
            <v>38808</v>
          </cell>
          <cell r="H150">
            <v>6.4520388206534829</v>
          </cell>
          <cell r="I150" t="str">
            <v/>
          </cell>
        </row>
        <row r="151">
          <cell r="C151">
            <v>38838</v>
          </cell>
          <cell r="H151">
            <v>8.2324529361283982</v>
          </cell>
          <cell r="I151" t="str">
            <v/>
          </cell>
        </row>
        <row r="152">
          <cell r="C152">
            <v>38869</v>
          </cell>
          <cell r="H152">
            <v>6.7734433099479352</v>
          </cell>
          <cell r="I152" t="str">
            <v/>
          </cell>
        </row>
        <row r="153">
          <cell r="C153">
            <v>38899</v>
          </cell>
          <cell r="H153">
            <v>6.9185145459132125</v>
          </cell>
          <cell r="I153" t="str">
            <v/>
          </cell>
        </row>
        <row r="154">
          <cell r="C154">
            <v>38930</v>
          </cell>
          <cell r="H154">
            <v>7.3322576553711993</v>
          </cell>
          <cell r="I154" t="str">
            <v/>
          </cell>
        </row>
        <row r="155">
          <cell r="C155">
            <v>38961</v>
          </cell>
          <cell r="H155">
            <v>6.6976334322988551</v>
          </cell>
          <cell r="I155" t="str">
            <v/>
          </cell>
        </row>
        <row r="156">
          <cell r="C156">
            <v>38991</v>
          </cell>
          <cell r="H156">
            <v>9.620071305205391</v>
          </cell>
          <cell r="I156" t="str">
            <v/>
          </cell>
        </row>
        <row r="157">
          <cell r="C157">
            <v>39022</v>
          </cell>
          <cell r="H157">
            <v>9.9651123648372586</v>
          </cell>
          <cell r="I157" t="str">
            <v/>
          </cell>
        </row>
        <row r="158">
          <cell r="C158">
            <v>39052</v>
          </cell>
          <cell r="H158">
            <v>4.6073310407963364</v>
          </cell>
          <cell r="I158" t="str">
            <v/>
          </cell>
        </row>
        <row r="159">
          <cell r="C159">
            <v>39083</v>
          </cell>
          <cell r="H159">
            <v>7.8335322747673075</v>
          </cell>
          <cell r="I159" t="str">
            <v/>
          </cell>
        </row>
        <row r="160">
          <cell r="C160">
            <v>39114</v>
          </cell>
          <cell r="H160">
            <v>8.8836298366615338</v>
          </cell>
          <cell r="I160" t="str">
            <v/>
          </cell>
        </row>
        <row r="161">
          <cell r="C161">
            <v>39142</v>
          </cell>
          <cell r="H161">
            <v>8.0955291325898635</v>
          </cell>
          <cell r="I161" t="str">
            <v/>
          </cell>
        </row>
        <row r="162">
          <cell r="C162">
            <v>39173</v>
          </cell>
          <cell r="H162">
            <v>9.5209330532281413</v>
          </cell>
          <cell r="I162" t="str">
            <v/>
          </cell>
        </row>
        <row r="163">
          <cell r="C163">
            <v>39203</v>
          </cell>
          <cell r="H163">
            <v>7.8956335247487131</v>
          </cell>
          <cell r="I163" t="str">
            <v/>
          </cell>
        </row>
        <row r="164">
          <cell r="C164">
            <v>39234</v>
          </cell>
          <cell r="H164">
            <v>8.2679893307759258</v>
          </cell>
          <cell r="I164" t="str">
            <v/>
          </cell>
        </row>
        <row r="165">
          <cell r="C165">
            <v>39264</v>
          </cell>
          <cell r="H165">
            <v>7.8907870194140584</v>
          </cell>
          <cell r="I165" t="str">
            <v/>
          </cell>
        </row>
        <row r="166">
          <cell r="C166">
            <v>39295</v>
          </cell>
          <cell r="H166">
            <v>8.6175595290587381</v>
          </cell>
          <cell r="I166" t="str">
            <v/>
          </cell>
        </row>
        <row r="167">
          <cell r="C167">
            <v>39326</v>
          </cell>
          <cell r="H167">
            <v>7.0719887448142726</v>
          </cell>
          <cell r="I167" t="str">
            <v/>
          </cell>
        </row>
        <row r="168">
          <cell r="C168">
            <v>39356</v>
          </cell>
          <cell r="H168">
            <v>8.2780525055506473</v>
          </cell>
          <cell r="I168" t="str">
            <v/>
          </cell>
        </row>
        <row r="169">
          <cell r="C169">
            <v>39387</v>
          </cell>
          <cell r="H169">
            <v>6.868463923485213</v>
          </cell>
          <cell r="I169" t="str">
            <v/>
          </cell>
        </row>
        <row r="170">
          <cell r="C170">
            <v>39417</v>
          </cell>
          <cell r="H170">
            <v>11.142357962484017</v>
          </cell>
          <cell r="I170" t="str">
            <v/>
          </cell>
        </row>
        <row r="171">
          <cell r="C171">
            <v>39448</v>
          </cell>
          <cell r="H171">
            <v>7.280542990194161</v>
          </cell>
          <cell r="I171" t="str">
            <v/>
          </cell>
        </row>
        <row r="172">
          <cell r="C172">
            <v>39479</v>
          </cell>
          <cell r="H172">
            <v>8.6874878383755849</v>
          </cell>
          <cell r="I172" t="str">
            <v/>
          </cell>
        </row>
        <row r="173">
          <cell r="C173">
            <v>39508</v>
          </cell>
          <cell r="H173">
            <v>7.7112233198253444</v>
          </cell>
          <cell r="I173" t="str">
            <v/>
          </cell>
        </row>
        <row r="174">
          <cell r="C174">
            <v>39539</v>
          </cell>
          <cell r="H174">
            <v>6.9635053744472319</v>
          </cell>
          <cell r="I174" t="str">
            <v/>
          </cell>
        </row>
        <row r="175">
          <cell r="C175">
            <v>39569</v>
          </cell>
          <cell r="H175">
            <v>7.6933121813439698</v>
          </cell>
          <cell r="I175" t="str">
            <v/>
          </cell>
        </row>
        <row r="176">
          <cell r="C176">
            <v>39600</v>
          </cell>
          <cell r="H176">
            <v>8.1680450913447444</v>
          </cell>
          <cell r="I176" t="str">
            <v/>
          </cell>
        </row>
        <row r="177">
          <cell r="C177">
            <v>39630</v>
          </cell>
          <cell r="H177">
            <v>8.6267845658721143</v>
          </cell>
          <cell r="I177" t="str">
            <v/>
          </cell>
        </row>
        <row r="178">
          <cell r="C178">
            <v>39661</v>
          </cell>
          <cell r="H178">
            <v>6.8356217249892159</v>
          </cell>
          <cell r="I178" t="str">
            <v/>
          </cell>
        </row>
        <row r="179">
          <cell r="C179">
            <v>39692</v>
          </cell>
          <cell r="H179">
            <v>7.89220134371722</v>
          </cell>
          <cell r="I179" t="str">
            <v/>
          </cell>
        </row>
        <row r="180">
          <cell r="C180">
            <v>39722</v>
          </cell>
          <cell r="H180">
            <v>7.319522742071638</v>
          </cell>
          <cell r="I180" t="str">
            <v/>
          </cell>
        </row>
        <row r="181">
          <cell r="C181">
            <v>39753</v>
          </cell>
          <cell r="H181">
            <v>6.1342667234181691</v>
          </cell>
          <cell r="I181" t="str">
            <v/>
          </cell>
        </row>
        <row r="182">
          <cell r="C182">
            <v>39783</v>
          </cell>
          <cell r="H182">
            <v>4.1630567231949689</v>
          </cell>
          <cell r="I182" t="str">
            <v/>
          </cell>
        </row>
        <row r="183">
          <cell r="C183">
            <v>39814</v>
          </cell>
          <cell r="H183">
            <v>0.52794129292823566</v>
          </cell>
          <cell r="I183" t="str">
            <v/>
          </cell>
        </row>
        <row r="184">
          <cell r="C184">
            <v>39845</v>
          </cell>
          <cell r="H184">
            <v>3.1720723759257607</v>
          </cell>
          <cell r="I184" t="str">
            <v/>
          </cell>
        </row>
        <row r="185">
          <cell r="C185">
            <v>39873</v>
          </cell>
          <cell r="H185">
            <v>3.8439325053596596</v>
          </cell>
          <cell r="I185" t="str">
            <v/>
          </cell>
        </row>
        <row r="186">
          <cell r="C186">
            <v>39904</v>
          </cell>
          <cell r="H186">
            <v>2.0829711849968735</v>
          </cell>
          <cell r="I186" t="str">
            <v/>
          </cell>
        </row>
        <row r="187">
          <cell r="C187">
            <v>39934</v>
          </cell>
          <cell r="H187">
            <v>2.3236322532338427E-2</v>
          </cell>
          <cell r="I187" t="str">
            <v/>
          </cell>
        </row>
        <row r="188">
          <cell r="C188">
            <v>39965</v>
          </cell>
          <cell r="H188">
            <v>0.42009849897188811</v>
          </cell>
          <cell r="I188" t="str">
            <v/>
          </cell>
        </row>
        <row r="189">
          <cell r="C189">
            <v>39995</v>
          </cell>
          <cell r="H189" t="str">
            <v/>
          </cell>
          <cell r="I189">
            <v>-0.28445704303112773</v>
          </cell>
        </row>
        <row r="190">
          <cell r="C190">
            <v>40026</v>
          </cell>
          <cell r="H190" t="str">
            <v/>
          </cell>
          <cell r="I190">
            <v>-0.11650104721749877</v>
          </cell>
        </row>
        <row r="191">
          <cell r="C191">
            <v>40057</v>
          </cell>
          <cell r="H191">
            <v>1.0356891077863084</v>
          </cell>
          <cell r="I191" t="str">
            <v/>
          </cell>
        </row>
        <row r="192">
          <cell r="C192">
            <v>40087</v>
          </cell>
          <cell r="H192">
            <v>0.94231165800338079</v>
          </cell>
          <cell r="I192" t="str">
            <v/>
          </cell>
        </row>
        <row r="193">
          <cell r="C193">
            <v>40118</v>
          </cell>
          <cell r="H193">
            <v>2.2912956538779117</v>
          </cell>
          <cell r="I193" t="str">
            <v/>
          </cell>
        </row>
        <row r="194">
          <cell r="C194">
            <v>40148</v>
          </cell>
          <cell r="H194">
            <v>2.0062165717575464</v>
          </cell>
          <cell r="I194" t="str">
            <v/>
          </cell>
        </row>
        <row r="195">
          <cell r="C195">
            <v>40179</v>
          </cell>
          <cell r="H195">
            <v>7.1261017601904619</v>
          </cell>
          <cell r="I195" t="str">
            <v/>
          </cell>
        </row>
        <row r="196">
          <cell r="C196">
            <v>40210</v>
          </cell>
          <cell r="H196">
            <v>4.270051061090463</v>
          </cell>
          <cell r="I196" t="str">
            <v/>
          </cell>
        </row>
        <row r="197">
          <cell r="C197">
            <v>40238</v>
          </cell>
          <cell r="H197">
            <v>3.0151819528086099</v>
          </cell>
          <cell r="I197" t="str">
            <v/>
          </cell>
        </row>
        <row r="198">
          <cell r="C198">
            <v>40269</v>
          </cell>
          <cell r="H198">
            <v>4.6136305669916444</v>
          </cell>
          <cell r="I198" t="str">
            <v/>
          </cell>
        </row>
        <row r="199">
          <cell r="C199">
            <v>40299</v>
          </cell>
          <cell r="H199">
            <v>6.0626626291522712</v>
          </cell>
          <cell r="I199" t="str">
            <v/>
          </cell>
        </row>
        <row r="200">
          <cell r="C200">
            <v>40330</v>
          </cell>
          <cell r="H200">
            <v>5.624414033283287</v>
          </cell>
          <cell r="I200" t="str">
            <v/>
          </cell>
        </row>
        <row r="201">
          <cell r="C201">
            <v>40360</v>
          </cell>
          <cell r="H201">
            <v>7.3524468404840837</v>
          </cell>
          <cell r="I201" t="str">
            <v/>
          </cell>
        </row>
        <row r="202">
          <cell r="C202">
            <v>40391</v>
          </cell>
          <cell r="H202">
            <v>8.056647151094154</v>
          </cell>
          <cell r="I202" t="str">
            <v/>
          </cell>
        </row>
        <row r="203">
          <cell r="C203">
            <v>40422</v>
          </cell>
          <cell r="H203">
            <v>7.9457874057544675</v>
          </cell>
          <cell r="I203" t="str">
            <v/>
          </cell>
        </row>
        <row r="204">
          <cell r="C204">
            <v>40452</v>
          </cell>
          <cell r="H204">
            <v>7.1674559732564314</v>
          </cell>
          <cell r="I204" t="str">
            <v/>
          </cell>
        </row>
        <row r="205">
          <cell r="C205">
            <v>40483</v>
          </cell>
          <cell r="H205">
            <v>7.2921521431090763</v>
          </cell>
          <cell r="I205" t="str">
            <v/>
          </cell>
        </row>
        <row r="206">
          <cell r="C206">
            <v>40513</v>
          </cell>
          <cell r="H206">
            <v>7.720381274335919</v>
          </cell>
          <cell r="I206" t="str">
            <v/>
          </cell>
        </row>
        <row r="207">
          <cell r="C207">
            <v>40544</v>
          </cell>
          <cell r="H207">
            <v>7.234726263115876</v>
          </cell>
          <cell r="I207" t="str">
            <v/>
          </cell>
        </row>
        <row r="208">
          <cell r="C208">
            <v>40575</v>
          </cell>
          <cell r="H208">
            <v>6.4384715085353372</v>
          </cell>
          <cell r="I208" t="str">
            <v/>
          </cell>
        </row>
        <row r="209">
          <cell r="C209">
            <v>40603</v>
          </cell>
          <cell r="H209">
            <v>7.3869821934312352</v>
          </cell>
          <cell r="I209" t="str">
            <v/>
          </cell>
        </row>
        <row r="210">
          <cell r="C210">
            <v>40634</v>
          </cell>
          <cell r="H210">
            <v>6.4266582077988188</v>
          </cell>
          <cell r="I210" t="str">
            <v/>
          </cell>
        </row>
        <row r="211">
          <cell r="C211">
            <v>40664</v>
          </cell>
          <cell r="H211">
            <v>7.0747945037770821</v>
          </cell>
          <cell r="I211" t="str">
            <v/>
          </cell>
        </row>
        <row r="212">
          <cell r="C212">
            <v>40695</v>
          </cell>
          <cell r="H212">
            <v>6.5245247211128676</v>
          </cell>
          <cell r="I212" t="str">
            <v/>
          </cell>
        </row>
        <row r="213">
          <cell r="C213">
            <v>40725</v>
          </cell>
          <cell r="H213">
            <v>5.2829716751201294</v>
          </cell>
          <cell r="I213" t="str">
            <v/>
          </cell>
        </row>
        <row r="214">
          <cell r="C214">
            <v>40756</v>
          </cell>
          <cell r="H214">
            <v>4.5338548151597324</v>
          </cell>
          <cell r="I214" t="str">
            <v/>
          </cell>
        </row>
        <row r="215">
          <cell r="C215">
            <v>40787</v>
          </cell>
          <cell r="H215">
            <v>4.6395551723340533</v>
          </cell>
          <cell r="I215" t="str">
            <v/>
          </cell>
        </row>
        <row r="216">
          <cell r="C216">
            <v>40817</v>
          </cell>
          <cell r="H216">
            <v>4.6409941879554051</v>
          </cell>
          <cell r="I216" t="str">
            <v/>
          </cell>
        </row>
        <row r="217">
          <cell r="C217">
            <v>40848</v>
          </cell>
          <cell r="H217">
            <v>4.6451842696183299</v>
          </cell>
          <cell r="I217" t="str">
            <v/>
          </cell>
        </row>
        <row r="218">
          <cell r="C218">
            <v>40878</v>
          </cell>
          <cell r="H218">
            <v>4.9703323840782243</v>
          </cell>
          <cell r="I218" t="str">
            <v/>
          </cell>
        </row>
        <row r="219">
          <cell r="C219">
            <v>40909</v>
          </cell>
          <cell r="H219">
            <v>5.8734509787927047</v>
          </cell>
          <cell r="I219" t="str">
            <v/>
          </cell>
        </row>
        <row r="220">
          <cell r="C220">
            <v>40940</v>
          </cell>
          <cell r="H220">
            <v>5.8305420910262695</v>
          </cell>
          <cell r="I220" t="str">
            <v/>
          </cell>
        </row>
        <row r="221">
          <cell r="C221">
            <v>40969</v>
          </cell>
          <cell r="H221">
            <v>5.6427415895034194</v>
          </cell>
          <cell r="I221" t="str">
            <v/>
          </cell>
        </row>
        <row r="222">
          <cell r="C222">
            <v>41000</v>
          </cell>
          <cell r="H222">
            <v>6.4524046091355425</v>
          </cell>
          <cell r="I222" t="str">
            <v/>
          </cell>
        </row>
        <row r="223">
          <cell r="C223">
            <v>41030</v>
          </cell>
          <cell r="H223">
            <v>5.5623729188277293</v>
          </cell>
          <cell r="I223" t="str">
            <v/>
          </cell>
        </row>
        <row r="224">
          <cell r="C224">
            <v>41061</v>
          </cell>
          <cell r="H224">
            <v>6.9181401357672367</v>
          </cell>
          <cell r="I224" t="str">
            <v/>
          </cell>
        </row>
        <row r="225">
          <cell r="C225">
            <v>41091</v>
          </cell>
          <cell r="H225">
            <v>6.7850157458313687</v>
          </cell>
          <cell r="I225" t="str">
            <v/>
          </cell>
        </row>
        <row r="226">
          <cell r="C226">
            <v>41122</v>
          </cell>
          <cell r="H226">
            <v>7.4132009774909413</v>
          </cell>
          <cell r="I226" t="str">
            <v/>
          </cell>
        </row>
        <row r="227">
          <cell r="C227">
            <v>41153</v>
          </cell>
          <cell r="H227">
            <v>5.5014284684144155</v>
          </cell>
          <cell r="I227" t="str">
            <v/>
          </cell>
        </row>
        <row r="228">
          <cell r="C228">
            <v>41183</v>
          </cell>
          <cell r="H228">
            <v>6.9159829759730451</v>
          </cell>
          <cell r="I228" t="str">
            <v/>
          </cell>
        </row>
        <row r="229">
          <cell r="C229">
            <v>41214</v>
          </cell>
          <cell r="H229">
            <v>6.9112851065480818</v>
          </cell>
          <cell r="I229" t="str">
            <v/>
          </cell>
        </row>
        <row r="230">
          <cell r="C230">
            <v>41244</v>
          </cell>
          <cell r="H230">
            <v>4.9961077686867972</v>
          </cell>
          <cell r="I230" t="str">
            <v/>
          </cell>
        </row>
        <row r="231">
          <cell r="C231">
            <v>41275</v>
          </cell>
          <cell r="H231">
            <v>4.9963942717286214</v>
          </cell>
          <cell r="I231" t="str">
            <v/>
          </cell>
        </row>
        <row r="232">
          <cell r="C232">
            <v>41306</v>
          </cell>
          <cell r="H232">
            <v>5.6605978551629299</v>
          </cell>
          <cell r="I232" t="str">
            <v/>
          </cell>
        </row>
        <row r="233">
          <cell r="C233">
            <v>41334</v>
          </cell>
          <cell r="H233">
            <v>4.239541800121116</v>
          </cell>
          <cell r="I233" t="str">
            <v/>
          </cell>
        </row>
        <row r="234">
          <cell r="C234">
            <v>41365</v>
          </cell>
          <cell r="H234">
            <v>3.5529087812999904</v>
          </cell>
          <cell r="I234" t="str">
            <v/>
          </cell>
        </row>
        <row r="235">
          <cell r="C235">
            <v>41395</v>
          </cell>
          <cell r="H235">
            <v>5.1701017024449847</v>
          </cell>
          <cell r="I235" t="str">
            <v/>
          </cell>
        </row>
        <row r="236">
          <cell r="C236">
            <v>41426</v>
          </cell>
          <cell r="H236">
            <v>3.7357111959486877</v>
          </cell>
          <cell r="I236" t="str">
            <v/>
          </cell>
        </row>
        <row r="237">
          <cell r="C237">
            <v>41456</v>
          </cell>
          <cell r="H237">
            <v>3.4428585303225789</v>
          </cell>
          <cell r="I237" t="str">
            <v/>
          </cell>
        </row>
        <row r="238">
          <cell r="C238">
            <v>41487</v>
          </cell>
          <cell r="H238">
            <v>3.1905769723193256</v>
          </cell>
          <cell r="I238" t="str">
            <v/>
          </cell>
        </row>
        <row r="239">
          <cell r="C239">
            <v>41518</v>
          </cell>
          <cell r="H239">
            <v>3.8432002728909564</v>
          </cell>
          <cell r="I239" t="str">
            <v/>
          </cell>
        </row>
        <row r="240">
          <cell r="C240">
            <v>41548</v>
          </cell>
          <cell r="H240">
            <v>2.5363291132351362</v>
          </cell>
          <cell r="I240" t="str">
            <v/>
          </cell>
        </row>
        <row r="241">
          <cell r="C241">
            <v>41579</v>
          </cell>
          <cell r="H241">
            <v>2.1000969941704417</v>
          </cell>
          <cell r="I241" t="str">
            <v/>
          </cell>
        </row>
        <row r="242">
          <cell r="C242">
            <v>41609</v>
          </cell>
          <cell r="H242">
            <v>2.4731353626315622</v>
          </cell>
          <cell r="I242" t="str">
            <v/>
          </cell>
        </row>
        <row r="243">
          <cell r="C243">
            <v>41640</v>
          </cell>
          <cell r="H243">
            <v>2.4058770142716179</v>
          </cell>
          <cell r="I243" t="str">
            <v/>
          </cell>
        </row>
        <row r="244">
          <cell r="C244">
            <v>41671</v>
          </cell>
          <cell r="H244">
            <v>0.78931608502956774</v>
          </cell>
          <cell r="I244" t="str">
            <v/>
          </cell>
        </row>
        <row r="245">
          <cell r="C245">
            <v>41699</v>
          </cell>
          <cell r="H245">
            <v>2.0816973849580922</v>
          </cell>
          <cell r="I245" t="str">
            <v/>
          </cell>
        </row>
        <row r="246">
          <cell r="C246">
            <v>41730</v>
          </cell>
          <cell r="H246">
            <v>2.5090737935516083</v>
          </cell>
          <cell r="I246" t="str">
            <v/>
          </cell>
        </row>
        <row r="247">
          <cell r="C247">
            <v>41760</v>
          </cell>
          <cell r="H247">
            <v>1.1329164300641015</v>
          </cell>
          <cell r="I247" t="str">
            <v/>
          </cell>
        </row>
        <row r="248">
          <cell r="C248">
            <v>41791</v>
          </cell>
          <cell r="H248">
            <v>1.4573604595789602</v>
          </cell>
          <cell r="I248" t="str">
            <v/>
          </cell>
        </row>
        <row r="249">
          <cell r="C249">
            <v>41821</v>
          </cell>
          <cell r="H249">
            <v>1.6385142394180763</v>
          </cell>
          <cell r="I249" t="str">
            <v/>
          </cell>
        </row>
        <row r="250">
          <cell r="C250">
            <v>41852</v>
          </cell>
          <cell r="H250">
            <v>0.97879883637996823</v>
          </cell>
          <cell r="I250" t="str">
            <v/>
          </cell>
        </row>
        <row r="251">
          <cell r="C251">
            <v>41883</v>
          </cell>
          <cell r="H251">
            <v>1.4315771455470028</v>
          </cell>
          <cell r="I251" t="str">
            <v/>
          </cell>
        </row>
        <row r="252">
          <cell r="C252">
            <v>41913</v>
          </cell>
          <cell r="H252">
            <v>1.6394928534769759</v>
          </cell>
          <cell r="I252" t="str">
            <v/>
          </cell>
        </row>
        <row r="253">
          <cell r="C253">
            <v>41944</v>
          </cell>
          <cell r="H253">
            <v>1.3290987647289976</v>
          </cell>
          <cell r="I253" t="str">
            <v/>
          </cell>
        </row>
        <row r="254">
          <cell r="C254">
            <v>41974</v>
          </cell>
          <cell r="H254">
            <v>2.0301787606120447</v>
          </cell>
          <cell r="I254" t="str">
            <v/>
          </cell>
        </row>
        <row r="255">
          <cell r="C255">
            <v>42005</v>
          </cell>
          <cell r="H255">
            <v>1.8661484331829792</v>
          </cell>
          <cell r="I255" t="str">
            <v/>
          </cell>
        </row>
        <row r="256">
          <cell r="C256">
            <v>42036</v>
          </cell>
          <cell r="H256">
            <v>2.472852344662213</v>
          </cell>
          <cell r="I256" t="str">
            <v/>
          </cell>
        </row>
        <row r="257">
          <cell r="C257">
            <v>42064</v>
          </cell>
          <cell r="H257">
            <v>2.4866788963544995</v>
          </cell>
          <cell r="I257" t="str">
            <v/>
          </cell>
        </row>
        <row r="258">
          <cell r="C258">
            <v>42095</v>
          </cell>
          <cell r="H258">
            <v>1.8892804040737898</v>
          </cell>
          <cell r="I258" t="str">
            <v/>
          </cell>
        </row>
        <row r="259">
          <cell r="C259">
            <v>42125</v>
          </cell>
          <cell r="H259">
            <v>1.544392021940677</v>
          </cell>
          <cell r="I259" t="str">
            <v/>
          </cell>
        </row>
        <row r="260">
          <cell r="C260">
            <v>42156</v>
          </cell>
          <cell r="H260">
            <v>1.8865137084167038</v>
          </cell>
          <cell r="I260" t="str">
            <v/>
          </cell>
        </row>
        <row r="261">
          <cell r="C261">
            <v>42186</v>
          </cell>
          <cell r="H261">
            <v>2.4246320170052904</v>
          </cell>
          <cell r="I261" t="str">
            <v/>
          </cell>
        </row>
        <row r="262">
          <cell r="C262">
            <v>42217</v>
          </cell>
          <cell r="H262">
            <v>2.5152944353070028</v>
          </cell>
          <cell r="I262" t="str">
            <v/>
          </cell>
        </row>
        <row r="263">
          <cell r="C263">
            <v>42248</v>
          </cell>
          <cell r="H263">
            <v>2.5065257785580775</v>
          </cell>
          <cell r="I263" t="str">
            <v/>
          </cell>
        </row>
        <row r="264">
          <cell r="C264">
            <v>42278</v>
          </cell>
          <cell r="H264">
            <v>2.6829084096171352</v>
          </cell>
          <cell r="I264" t="str">
            <v/>
          </cell>
        </row>
        <row r="265">
          <cell r="C265">
            <v>42309</v>
          </cell>
          <cell r="H265">
            <v>2.2748263157412296</v>
          </cell>
          <cell r="I265" t="str">
            <v/>
          </cell>
        </row>
        <row r="266">
          <cell r="C266">
            <v>42339</v>
          </cell>
          <cell r="H266">
            <v>1.9426653306298558</v>
          </cell>
          <cell r="I266" t="str">
            <v/>
          </cell>
        </row>
        <row r="267">
          <cell r="C267">
            <v>42370</v>
          </cell>
          <cell r="H267">
            <v>1.4617310881692047</v>
          </cell>
          <cell r="I267" t="str">
            <v/>
          </cell>
        </row>
        <row r="268">
          <cell r="C268">
            <v>42401</v>
          </cell>
          <cell r="H268">
            <v>1.4539626948022244</v>
          </cell>
          <cell r="I268" t="str">
            <v/>
          </cell>
        </row>
        <row r="269">
          <cell r="C269">
            <v>42430</v>
          </cell>
          <cell r="H269">
            <v>1.6426591777006783</v>
          </cell>
          <cell r="I269" t="str">
            <v/>
          </cell>
        </row>
        <row r="270">
          <cell r="C270">
            <v>42461</v>
          </cell>
          <cell r="H270">
            <v>1.5893474800565688</v>
          </cell>
          <cell r="I270" t="str">
            <v/>
          </cell>
        </row>
        <row r="271">
          <cell r="C271">
            <v>42491</v>
          </cell>
          <cell r="H271">
            <v>2.5632532852063905</v>
          </cell>
          <cell r="I271" t="str">
            <v/>
          </cell>
        </row>
        <row r="272">
          <cell r="C272">
            <v>42522</v>
          </cell>
          <cell r="H272">
            <v>2.275281009857566</v>
          </cell>
          <cell r="I272" t="str">
            <v/>
          </cell>
        </row>
        <row r="273">
          <cell r="C273">
            <v>42552</v>
          </cell>
          <cell r="H273">
            <v>0.94474207700048218</v>
          </cell>
          <cell r="I273" t="str">
            <v/>
          </cell>
        </row>
        <row r="274">
          <cell r="C274">
            <v>42583</v>
          </cell>
          <cell r="H274">
            <v>1.4298377612580015</v>
          </cell>
          <cell r="I274" t="str">
            <v/>
          </cell>
        </row>
        <row r="275">
          <cell r="C275">
            <v>42614</v>
          </cell>
          <cell r="H275">
            <v>1.1512973188136932</v>
          </cell>
          <cell r="I275" t="str">
            <v/>
          </cell>
        </row>
        <row r="276">
          <cell r="C276">
            <v>42644</v>
          </cell>
          <cell r="H276">
            <v>0.45986661325354561</v>
          </cell>
          <cell r="I276" t="str">
            <v/>
          </cell>
        </row>
        <row r="277">
          <cell r="C277">
            <v>42675</v>
          </cell>
          <cell r="H277">
            <v>1.0398559818660003</v>
          </cell>
          <cell r="I277" t="str">
            <v/>
          </cell>
        </row>
        <row r="278">
          <cell r="C278">
            <v>42705</v>
          </cell>
          <cell r="H278">
            <v>1.7661972509087409</v>
          </cell>
          <cell r="I278" t="str">
            <v/>
          </cell>
        </row>
        <row r="279">
          <cell r="C279">
            <v>42736</v>
          </cell>
          <cell r="H279">
            <v>1.0264640378556678</v>
          </cell>
          <cell r="I279" t="str">
            <v/>
          </cell>
        </row>
        <row r="280">
          <cell r="C280">
            <v>42767</v>
          </cell>
          <cell r="H280">
            <v>0.86176175517018727</v>
          </cell>
          <cell r="I280" t="str">
            <v/>
          </cell>
        </row>
        <row r="281">
          <cell r="C281">
            <v>42795</v>
          </cell>
          <cell r="H281">
            <v>0.77790748838997281</v>
          </cell>
          <cell r="I281" t="str">
            <v/>
          </cell>
        </row>
        <row r="282">
          <cell r="C282">
            <v>42826</v>
          </cell>
          <cell r="H282">
            <v>9.7946474434262853E-2</v>
          </cell>
          <cell r="I282" t="str">
            <v/>
          </cell>
        </row>
        <row r="283">
          <cell r="C283">
            <v>42856</v>
          </cell>
          <cell r="H283" t="str">
            <v/>
          </cell>
          <cell r="I283">
            <v>-0.21832414068767569</v>
          </cell>
        </row>
        <row r="284">
          <cell r="C284">
            <v>42887</v>
          </cell>
          <cell r="H284">
            <v>0.4575764441423491</v>
          </cell>
          <cell r="I284" t="str">
            <v/>
          </cell>
        </row>
        <row r="285">
          <cell r="C285">
            <v>42917</v>
          </cell>
          <cell r="H285">
            <v>1.0460802467102015</v>
          </cell>
          <cell r="I285" t="str">
            <v/>
          </cell>
        </row>
        <row r="286">
          <cell r="C286">
            <v>42948</v>
          </cell>
          <cell r="H286">
            <v>1.2749255320790853</v>
          </cell>
          <cell r="I286" t="str">
            <v/>
          </cell>
        </row>
        <row r="287">
          <cell r="C287">
            <v>42979</v>
          </cell>
          <cell r="H287">
            <v>1.2821556133471468</v>
          </cell>
          <cell r="I287" t="str">
            <v/>
          </cell>
        </row>
        <row r="288">
          <cell r="C288">
            <v>43009</v>
          </cell>
          <cell r="H288">
            <v>1.8797234037830401</v>
          </cell>
          <cell r="I288" t="str">
            <v/>
          </cell>
        </row>
        <row r="289">
          <cell r="C289">
            <v>43040</v>
          </cell>
          <cell r="H289">
            <v>2.2328911614547975</v>
          </cell>
          <cell r="I289" t="str">
            <v/>
          </cell>
        </row>
        <row r="290">
          <cell r="C290">
            <v>43070</v>
          </cell>
          <cell r="H290">
            <v>2.0569278605811814</v>
          </cell>
          <cell r="I290" t="str">
            <v/>
          </cell>
        </row>
        <row r="291">
          <cell r="C291">
            <v>43101</v>
          </cell>
          <cell r="H291">
            <v>2.9548001008267377</v>
          </cell>
          <cell r="I291" t="str">
            <v/>
          </cell>
        </row>
        <row r="292">
          <cell r="C292">
            <v>43132</v>
          </cell>
          <cell r="H292">
            <v>3.8701129373405641</v>
          </cell>
          <cell r="I292" t="str">
            <v/>
          </cell>
        </row>
        <row r="293">
          <cell r="C293">
            <v>43160</v>
          </cell>
          <cell r="H293">
            <v>3.2915118335834492</v>
          </cell>
          <cell r="I293" t="str">
            <v/>
          </cell>
        </row>
        <row r="294">
          <cell r="C294">
            <v>43191</v>
          </cell>
          <cell r="H294">
            <v>4.235635647544167</v>
          </cell>
          <cell r="I294" t="str">
            <v/>
          </cell>
        </row>
        <row r="295">
          <cell r="C295">
            <v>43221</v>
          </cell>
          <cell r="H295">
            <v>3.6700601494520591</v>
          </cell>
          <cell r="I295" t="str">
            <v/>
          </cell>
        </row>
        <row r="296">
          <cell r="C296">
            <v>43252</v>
          </cell>
          <cell r="H296">
            <v>3.4375146006502266</v>
          </cell>
          <cell r="I296" t="str">
            <v/>
          </cell>
        </row>
        <row r="297">
          <cell r="C297">
            <v>43282</v>
          </cell>
          <cell r="H297">
            <v>3.3045930990064143</v>
          </cell>
          <cell r="I297" t="str">
            <v/>
          </cell>
        </row>
        <row r="298">
          <cell r="C298">
            <v>43313</v>
          </cell>
          <cell r="H298">
            <v>2.7778513294060003</v>
          </cell>
          <cell r="I298" t="str">
            <v/>
          </cell>
        </row>
        <row r="299">
          <cell r="C299">
            <v>43344</v>
          </cell>
          <cell r="H299">
            <v>2.725794285213623</v>
          </cell>
          <cell r="I299" t="str">
            <v/>
          </cell>
        </row>
        <row r="300">
          <cell r="C300">
            <v>43374</v>
          </cell>
          <cell r="H300">
            <v>3.0564929835284138</v>
          </cell>
          <cell r="I300" t="str">
            <v/>
          </cell>
        </row>
        <row r="301">
          <cell r="C301">
            <v>43405</v>
          </cell>
          <cell r="H301">
            <v>3.1965711769609717</v>
          </cell>
          <cell r="I301" t="str">
            <v/>
          </cell>
        </row>
        <row r="302">
          <cell r="C302">
            <v>43435</v>
          </cell>
          <cell r="H302">
            <v>3.0790101004407155</v>
          </cell>
          <cell r="I302" t="str">
            <v/>
          </cell>
        </row>
        <row r="303">
          <cell r="C303">
            <v>43466</v>
          </cell>
          <cell r="H303">
            <v>3.530953641869905</v>
          </cell>
          <cell r="I303" t="str">
            <v/>
          </cell>
        </row>
        <row r="304">
          <cell r="C304">
            <v>43497</v>
          </cell>
          <cell r="H304">
            <v>3.1555463450823051</v>
          </cell>
          <cell r="I304" t="str">
            <v/>
          </cell>
        </row>
        <row r="305">
          <cell r="C305">
            <v>43525</v>
          </cell>
          <cell r="H305">
            <v>2.9407909871712823</v>
          </cell>
          <cell r="I305" t="str">
            <v/>
          </cell>
        </row>
        <row r="306">
          <cell r="C306">
            <v>43556</v>
          </cell>
          <cell r="H306">
            <v>2.6316774535435128</v>
          </cell>
          <cell r="I306" t="str">
            <v/>
          </cell>
        </row>
        <row r="307">
          <cell r="C307">
            <v>43586</v>
          </cell>
          <cell r="H307">
            <v>2.8174087194984709</v>
          </cell>
          <cell r="I307" t="str">
            <v/>
          </cell>
        </row>
        <row r="308">
          <cell r="C308">
            <v>43617</v>
          </cell>
          <cell r="H308">
            <v>3.1180997038710467</v>
          </cell>
          <cell r="I308" t="str">
            <v/>
          </cell>
        </row>
        <row r="309">
          <cell r="C309">
            <v>43647</v>
          </cell>
          <cell r="H309">
            <v>2.7063101501019871</v>
          </cell>
          <cell r="I309" t="str">
            <v/>
          </cell>
        </row>
        <row r="310">
          <cell r="C310">
            <v>43678</v>
          </cell>
          <cell r="H310">
            <v>2.8585731896120237</v>
          </cell>
          <cell r="I310" t="str">
            <v/>
          </cell>
        </row>
        <row r="311">
          <cell r="C311">
            <v>43709</v>
          </cell>
          <cell r="H311">
            <v>3.1463773511187121</v>
          </cell>
          <cell r="I311" t="str">
            <v/>
          </cell>
        </row>
        <row r="312">
          <cell r="C312">
            <v>43739</v>
          </cell>
          <cell r="H312">
            <v>2.1984930447505935</v>
          </cell>
          <cell r="I312" t="str">
            <v/>
          </cell>
        </row>
        <row r="313">
          <cell r="C313">
            <v>43770</v>
          </cell>
          <cell r="H313">
            <v>1.3149543193681001</v>
          </cell>
          <cell r="I313" t="str">
            <v/>
          </cell>
        </row>
        <row r="314">
          <cell r="C314">
            <v>43800</v>
          </cell>
          <cell r="H314">
            <v>1.0769759910085996</v>
          </cell>
          <cell r="I314" t="str">
            <v/>
          </cell>
        </row>
        <row r="315">
          <cell r="C315">
            <v>43831</v>
          </cell>
          <cell r="H315">
            <v>1.1559338959976184</v>
          </cell>
          <cell r="I315" t="str">
            <v/>
          </cell>
        </row>
        <row r="316">
          <cell r="C316">
            <v>43862</v>
          </cell>
          <cell r="H316">
            <v>0.12211482664676865</v>
          </cell>
          <cell r="I316" t="str">
            <v/>
          </cell>
        </row>
        <row r="317">
          <cell r="C317">
            <v>43891</v>
          </cell>
          <cell r="H317" t="str">
            <v/>
          </cell>
          <cell r="I317">
            <v>-0.11410733889327673</v>
          </cell>
        </row>
        <row r="318">
          <cell r="C318">
            <v>43922</v>
          </cell>
          <cell r="H318" t="str">
            <v/>
          </cell>
          <cell r="I318">
            <v>-1.188717694565633</v>
          </cell>
        </row>
        <row r="319">
          <cell r="C319">
            <v>43952</v>
          </cell>
          <cell r="H319" t="str">
            <v/>
          </cell>
          <cell r="I319">
            <v>-5.5075253448443</v>
          </cell>
        </row>
        <row r="320">
          <cell r="C320">
            <v>43983</v>
          </cell>
          <cell r="H320" t="str">
            <v/>
          </cell>
          <cell r="I320">
            <v>-7.3558759923619599</v>
          </cell>
        </row>
        <row r="321">
          <cell r="C321">
            <v>44013</v>
          </cell>
          <cell r="H321" t="str">
            <v/>
          </cell>
          <cell r="I321">
            <v>-6.6560106381921003</v>
          </cell>
        </row>
        <row r="322">
          <cell r="C322">
            <v>44044</v>
          </cell>
          <cell r="H322" t="str">
            <v/>
          </cell>
          <cell r="I322">
            <v>-7.0348939982654564</v>
          </cell>
        </row>
        <row r="323">
          <cell r="C323">
            <v>44075</v>
          </cell>
          <cell r="H323" t="str">
            <v/>
          </cell>
          <cell r="I323">
            <v>-6.3845863718866021</v>
          </cell>
        </row>
        <row r="324">
          <cell r="C324">
            <v>44105</v>
          </cell>
          <cell r="H324" t="str">
            <v/>
          </cell>
          <cell r="I324">
            <v>-5.2887560607380308</v>
          </cell>
        </row>
        <row r="325">
          <cell r="C325">
            <v>44136</v>
          </cell>
          <cell r="H325" t="str">
            <v/>
          </cell>
          <cell r="I325">
            <v>-3.7249899947348286</v>
          </cell>
        </row>
        <row r="326">
          <cell r="C326">
            <v>44166</v>
          </cell>
          <cell r="H326" t="str">
            <v/>
          </cell>
          <cell r="I326">
            <v>-1.9695124750976789</v>
          </cell>
        </row>
        <row r="327">
          <cell r="C327">
            <v>44197</v>
          </cell>
          <cell r="H327" t="str">
            <v/>
          </cell>
          <cell r="I327">
            <v>-2.4314877470908658</v>
          </cell>
        </row>
        <row r="328">
          <cell r="C328">
            <v>44228</v>
          </cell>
          <cell r="H328" t="str">
            <v/>
          </cell>
          <cell r="I328">
            <v>-0.63862942846791837</v>
          </cell>
        </row>
        <row r="329">
          <cell r="C329">
            <v>44256</v>
          </cell>
          <cell r="H329">
            <v>7.2735609446850091E-2</v>
          </cell>
          <cell r="I329" t="str">
            <v/>
          </cell>
        </row>
        <row r="330">
          <cell r="C330">
            <v>44287</v>
          </cell>
          <cell r="H330">
            <v>1.862825384682476</v>
          </cell>
          <cell r="I330" t="str">
            <v/>
          </cell>
        </row>
        <row r="331">
          <cell r="C331">
            <v>44317</v>
          </cell>
          <cell r="H331">
            <v>6.7499661754891527</v>
          </cell>
          <cell r="I331" t="str">
            <v/>
          </cell>
        </row>
        <row r="332">
          <cell r="C332">
            <v>44348</v>
          </cell>
          <cell r="H332">
            <v>7.9647159315332727</v>
          </cell>
          <cell r="I332" t="str">
            <v/>
          </cell>
        </row>
        <row r="333">
          <cell r="C333">
            <v>44378</v>
          </cell>
          <cell r="H333">
            <v>8.1293918241093657</v>
          </cell>
          <cell r="I333" t="str">
            <v/>
          </cell>
        </row>
        <row r="334">
          <cell r="C334">
            <v>44409</v>
          </cell>
          <cell r="H334">
            <v>9.0364888009161213</v>
          </cell>
          <cell r="I334" t="str">
            <v/>
          </cell>
        </row>
        <row r="335">
          <cell r="C335">
            <v>44440</v>
          </cell>
          <cell r="H335">
            <v>10.03560035262845</v>
          </cell>
          <cell r="I335" t="str">
            <v/>
          </cell>
        </row>
        <row r="336">
          <cell r="C336">
            <v>44470</v>
          </cell>
          <cell r="H336">
            <v>10.387316758959763</v>
          </cell>
          <cell r="I336" t="str">
            <v/>
          </cell>
        </row>
        <row r="337">
          <cell r="C337">
            <v>44501</v>
          </cell>
          <cell r="H337">
            <v>9.1200868124536214</v>
          </cell>
          <cell r="I337" t="str">
            <v/>
          </cell>
        </row>
        <row r="338">
          <cell r="C338">
            <v>44531</v>
          </cell>
          <cell r="H338">
            <v>7.6023439587763031</v>
          </cell>
          <cell r="I338" t="str">
            <v/>
          </cell>
        </row>
        <row r="339">
          <cell r="C339">
            <v>44562</v>
          </cell>
          <cell r="H339">
            <v>7.0630746424009239</v>
          </cell>
          <cell r="I339" t="str">
            <v/>
          </cell>
        </row>
        <row r="340">
          <cell r="C340">
            <v>44593</v>
          </cell>
          <cell r="H340">
            <v>6.5099910306533948</v>
          </cell>
          <cell r="I340" t="str">
            <v/>
          </cell>
        </row>
        <row r="341">
          <cell r="C341">
            <v>44621</v>
          </cell>
          <cell r="H341">
            <v>5.9470516904349235</v>
          </cell>
          <cell r="I341" t="str">
            <v/>
          </cell>
        </row>
        <row r="342">
          <cell r="C342">
            <v>44652</v>
          </cell>
          <cell r="H342">
            <v>5.6812949844752492</v>
          </cell>
          <cell r="I342" t="str">
            <v/>
          </cell>
        </row>
        <row r="343">
          <cell r="C343">
            <v>44682</v>
          </cell>
          <cell r="H343">
            <v>6.0981688137608625</v>
          </cell>
          <cell r="I343" t="str">
            <v/>
          </cell>
        </row>
        <row r="344">
          <cell r="C344">
            <v>44713</v>
          </cell>
          <cell r="H344">
            <v>5.8826179707182069</v>
          </cell>
          <cell r="I344" t="str">
            <v/>
          </cell>
        </row>
        <row r="345">
          <cell r="C345">
            <v>44743</v>
          </cell>
          <cell r="H345">
            <v>4.9030159193271361</v>
          </cell>
          <cell r="I345" t="str">
            <v/>
          </cell>
        </row>
        <row r="346">
          <cell r="C346">
            <v>44774</v>
          </cell>
          <cell r="H346">
            <v>4.2136175689464483</v>
          </cell>
          <cell r="I346" t="str">
            <v/>
          </cell>
        </row>
        <row r="347">
          <cell r="C347">
            <v>44805</v>
          </cell>
          <cell r="H347">
            <v>2.7531573963182066</v>
          </cell>
          <cell r="I347" t="str">
            <v/>
          </cell>
        </row>
        <row r="348">
          <cell r="C348">
            <v>44835</v>
          </cell>
          <cell r="H348">
            <v>1.2415515810677569</v>
          </cell>
          <cell r="I348" t="str">
            <v/>
          </cell>
        </row>
        <row r="349">
          <cell r="C349">
            <v>44866</v>
          </cell>
          <cell r="H349">
            <v>0.52373178433442469</v>
          </cell>
          <cell r="I349" t="str">
            <v/>
          </cell>
        </row>
        <row r="350">
          <cell r="C350">
            <v>44896</v>
          </cell>
          <cell r="H350">
            <v>0.69511849661392233</v>
          </cell>
          <cell r="I350" t="str">
            <v/>
          </cell>
        </row>
        <row r="351">
          <cell r="C351">
            <v>44927</v>
          </cell>
          <cell r="H351">
            <v>0.96238586795591718</v>
          </cell>
          <cell r="I351" t="str">
            <v/>
          </cell>
        </row>
        <row r="352">
          <cell r="C352">
            <v>44958</v>
          </cell>
          <cell r="H352" t="str">
            <v/>
          </cell>
          <cell r="I352">
            <v>-0.43917072740886631</v>
          </cell>
        </row>
        <row r="353">
          <cell r="C353">
            <v>44986</v>
          </cell>
          <cell r="H353" t="str">
            <v/>
          </cell>
          <cell r="I353">
            <v>-1.0795875957224754</v>
          </cell>
        </row>
        <row r="354">
          <cell r="C354">
            <v>45017</v>
          </cell>
          <cell r="H354" t="str">
            <v/>
          </cell>
          <cell r="I354">
            <v>-1.504917757797597</v>
          </cell>
        </row>
        <row r="355">
          <cell r="C355">
            <v>45047</v>
          </cell>
          <cell r="H355" t="str">
            <v/>
          </cell>
          <cell r="I355">
            <v>-2.4573989827599396</v>
          </cell>
        </row>
        <row r="356">
          <cell r="C356">
            <v>45078</v>
          </cell>
          <cell r="H356" t="str">
            <v/>
          </cell>
          <cell r="I356">
            <v>-1.3123844291514919</v>
          </cell>
        </row>
        <row r="357">
          <cell r="C357">
            <v>45108</v>
          </cell>
          <cell r="H357" t="str">
            <v/>
          </cell>
          <cell r="I357">
            <v>-1.121580661799515</v>
          </cell>
        </row>
        <row r="358">
          <cell r="C358">
            <v>45139</v>
          </cell>
          <cell r="H358" t="str">
            <v/>
          </cell>
          <cell r="I358">
            <v>-1.2624155381777968</v>
          </cell>
        </row>
        <row r="359">
          <cell r="C359">
            <v>45170</v>
          </cell>
          <cell r="H359" t="str">
            <v/>
          </cell>
          <cell r="I359">
            <v>-1.6166845089084947</v>
          </cell>
        </row>
        <row r="360">
          <cell r="C360">
            <v>45200</v>
          </cell>
          <cell r="H360" t="str">
            <v/>
          </cell>
          <cell r="I360">
            <v>-1.6248268077736827</v>
          </cell>
        </row>
        <row r="361">
          <cell r="C361">
            <v>45231</v>
          </cell>
          <cell r="H361" t="str">
            <v/>
          </cell>
          <cell r="I361">
            <v>-2.0018972284472136</v>
          </cell>
        </row>
        <row r="362">
          <cell r="C362">
            <v>45261</v>
          </cell>
          <cell r="I362">
            <v>-2.6503594774143879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opLeftCell="A40" zoomScale="84" workbookViewId="0">
      <selection activeCell="B69" sqref="B69:B70"/>
    </sheetView>
  </sheetViews>
  <sheetFormatPr baseColWidth="10" defaultColWidth="11.1640625" defaultRowHeight="15" customHeight="1" x14ac:dyDescent="0.2"/>
  <cols>
    <col min="1" max="26" width="10.5" customWidth="1"/>
  </cols>
  <sheetData>
    <row r="1" spans="1:6" ht="15.75" customHeight="1" x14ac:dyDescent="0.2">
      <c r="C1" s="1" t="s">
        <v>0</v>
      </c>
      <c r="D1" s="2" t="s">
        <v>1</v>
      </c>
    </row>
    <row r="2" spans="1:6" ht="15.75" customHeight="1" x14ac:dyDescent="0.2">
      <c r="A2" s="3">
        <v>2019</v>
      </c>
      <c r="B2" s="4" t="s">
        <v>2</v>
      </c>
      <c r="C2" s="5">
        <v>8907.637494962315</v>
      </c>
      <c r="D2" s="6">
        <v>99.296848766868266</v>
      </c>
    </row>
    <row r="3" spans="1:6" ht="15.75" customHeight="1" x14ac:dyDescent="0.2">
      <c r="A3" s="3"/>
      <c r="B3" s="4" t="s">
        <v>3</v>
      </c>
      <c r="C3" s="7">
        <v>8879.1099535836365</v>
      </c>
      <c r="D3" s="6">
        <v>99.848435121702366</v>
      </c>
      <c r="E3" s="1">
        <f t="shared" ref="E3:E59" si="0">ROUND((D3/D2-1)*100,1)</f>
        <v>0.6</v>
      </c>
    </row>
    <row r="4" spans="1:6" ht="15.75" customHeight="1" x14ac:dyDescent="0.2">
      <c r="A4" s="3">
        <v>2019</v>
      </c>
      <c r="B4" s="4" t="s">
        <v>4</v>
      </c>
      <c r="C4" s="7">
        <v>8916.0168798451687</v>
      </c>
      <c r="D4" s="6">
        <v>99.699128439829224</v>
      </c>
      <c r="E4" s="1">
        <f t="shared" si="0"/>
        <v>-0.1</v>
      </c>
    </row>
    <row r="5" spans="1:6" ht="15.75" customHeight="1" x14ac:dyDescent="0.2">
      <c r="A5" s="3"/>
      <c r="B5" s="4" t="s">
        <v>5</v>
      </c>
      <c r="C5" s="7">
        <v>8925.2747406218477</v>
      </c>
      <c r="D5" s="6">
        <v>99.64721550685816</v>
      </c>
      <c r="E5" s="1">
        <f t="shared" si="0"/>
        <v>-0.1</v>
      </c>
    </row>
    <row r="6" spans="1:6" ht="15.75" customHeight="1" x14ac:dyDescent="0.2">
      <c r="A6" s="3"/>
      <c r="B6" s="4" t="s">
        <v>6</v>
      </c>
      <c r="C6" s="7">
        <v>8922.6077561606144</v>
      </c>
      <c r="D6" s="6">
        <v>96.912561204210377</v>
      </c>
      <c r="E6" s="1">
        <f t="shared" si="0"/>
        <v>-2.7</v>
      </c>
    </row>
    <row r="7" spans="1:6" ht="15.75" customHeight="1" x14ac:dyDescent="0.2">
      <c r="A7" s="3"/>
      <c r="B7" s="4" t="s">
        <v>7</v>
      </c>
      <c r="C7" s="7">
        <v>8910.5580292024715</v>
      </c>
      <c r="D7" s="6">
        <v>97.938901789782832</v>
      </c>
      <c r="E7" s="1">
        <f t="shared" si="0"/>
        <v>1.1000000000000001</v>
      </c>
    </row>
    <row r="8" spans="1:6" ht="15.75" customHeight="1" x14ac:dyDescent="0.2">
      <c r="A8" s="3"/>
      <c r="B8" s="4" t="s">
        <v>8</v>
      </c>
      <c r="C8" s="7">
        <v>8928.0491756760621</v>
      </c>
      <c r="D8" s="6">
        <v>101.47087087323852</v>
      </c>
      <c r="E8" s="1">
        <f t="shared" si="0"/>
        <v>3.6</v>
      </c>
    </row>
    <row r="9" spans="1:6" ht="15.75" customHeight="1" x14ac:dyDescent="0.2">
      <c r="A9" s="3"/>
      <c r="B9" s="4" t="s">
        <v>9</v>
      </c>
      <c r="C9" s="7">
        <v>9000.090955345373</v>
      </c>
      <c r="D9" s="6">
        <v>99.764241658884998</v>
      </c>
      <c r="E9" s="1">
        <f t="shared" si="0"/>
        <v>-1.7</v>
      </c>
    </row>
    <row r="10" spans="1:6" ht="15.75" customHeight="1" x14ac:dyDescent="0.2">
      <c r="A10" s="3"/>
      <c r="B10" s="4" t="s">
        <v>10</v>
      </c>
      <c r="C10" s="7">
        <v>8994.360428783355</v>
      </c>
      <c r="D10" s="6">
        <v>93.981216360083906</v>
      </c>
      <c r="E10" s="1">
        <f t="shared" si="0"/>
        <v>-5.8</v>
      </c>
    </row>
    <row r="11" spans="1:6" ht="15.75" customHeight="1" x14ac:dyDescent="0.2">
      <c r="A11" s="3"/>
      <c r="B11" s="4" t="s">
        <v>11</v>
      </c>
      <c r="C11" s="7">
        <v>9045.3628648712256</v>
      </c>
      <c r="D11" s="6">
        <v>91.075079883102475</v>
      </c>
      <c r="E11" s="1">
        <f t="shared" si="0"/>
        <v>-3.1</v>
      </c>
    </row>
    <row r="12" spans="1:6" ht="15.75" customHeight="1" x14ac:dyDescent="0.2">
      <c r="A12" s="3"/>
      <c r="B12" s="4" t="s">
        <v>12</v>
      </c>
      <c r="C12" s="7">
        <v>9087.132384045819</v>
      </c>
      <c r="D12" s="6">
        <v>88.788458056782517</v>
      </c>
      <c r="E12" s="1">
        <f t="shared" si="0"/>
        <v>-2.5</v>
      </c>
    </row>
    <row r="13" spans="1:6" ht="15.75" customHeight="1" x14ac:dyDescent="0.2">
      <c r="A13" s="3"/>
      <c r="B13" s="4" t="s">
        <v>13</v>
      </c>
      <c r="C13" s="7">
        <v>9115.641039495109</v>
      </c>
      <c r="D13" s="6">
        <v>90.338707956008818</v>
      </c>
      <c r="E13" s="1">
        <f t="shared" si="0"/>
        <v>1.7</v>
      </c>
    </row>
    <row r="14" spans="1:6" ht="15.75" customHeight="1" x14ac:dyDescent="0.2">
      <c r="A14" s="81">
        <v>2020</v>
      </c>
      <c r="B14" s="4" t="s">
        <v>2</v>
      </c>
      <c r="C14" s="7">
        <v>9063.3737370672861</v>
      </c>
      <c r="D14" s="6">
        <v>86.957370560466018</v>
      </c>
      <c r="E14" s="1">
        <f t="shared" si="0"/>
        <v>-3.7</v>
      </c>
      <c r="F14" s="1"/>
    </row>
    <row r="15" spans="1:6" ht="15.75" customHeight="1" x14ac:dyDescent="0.2">
      <c r="A15" s="82"/>
      <c r="B15" s="4" t="s">
        <v>3</v>
      </c>
      <c r="C15" s="7">
        <v>8942.424519777991</v>
      </c>
      <c r="D15" s="6">
        <v>83.122366724613229</v>
      </c>
      <c r="E15" s="1">
        <f t="shared" si="0"/>
        <v>-4.4000000000000004</v>
      </c>
      <c r="F15" s="1"/>
    </row>
    <row r="16" spans="1:6" ht="15.75" customHeight="1" x14ac:dyDescent="0.2">
      <c r="A16" s="82"/>
      <c r="B16" s="4" t="s">
        <v>4</v>
      </c>
      <c r="C16" s="7">
        <v>8235.9307920195133</v>
      </c>
      <c r="D16" s="6">
        <v>77.51175525533489</v>
      </c>
      <c r="E16" s="1">
        <f t="shared" si="0"/>
        <v>-6.7</v>
      </c>
      <c r="F16" s="1"/>
    </row>
    <row r="17" spans="1:6" ht="15.75" customHeight="1" x14ac:dyDescent="0.2">
      <c r="A17" s="82"/>
      <c r="B17" s="4" t="s">
        <v>5</v>
      </c>
      <c r="C17" s="7">
        <v>7450.5225645242326</v>
      </c>
      <c r="D17" s="6">
        <v>74.621718468989386</v>
      </c>
      <c r="E17" s="1">
        <f t="shared" si="0"/>
        <v>-3.7</v>
      </c>
      <c r="F17" s="1"/>
    </row>
    <row r="18" spans="1:6" ht="15.75" customHeight="1" x14ac:dyDescent="0.2">
      <c r="A18" s="82"/>
      <c r="B18" s="4" t="s">
        <v>6</v>
      </c>
      <c r="C18" s="7">
        <v>7142.5682851833581</v>
      </c>
      <c r="D18" s="6">
        <v>75.37001677774704</v>
      </c>
      <c r="E18" s="1">
        <f t="shared" si="0"/>
        <v>1</v>
      </c>
      <c r="F18" s="1"/>
    </row>
    <row r="19" spans="1:6" ht="15.75" customHeight="1" x14ac:dyDescent="0.2">
      <c r="A19" s="82"/>
      <c r="B19" s="4" t="s">
        <v>7</v>
      </c>
      <c r="C19" s="7">
        <v>7073.1925249337692</v>
      </c>
      <c r="D19" s="6">
        <v>72.251029633120353</v>
      </c>
      <c r="E19" s="1">
        <f t="shared" si="0"/>
        <v>-4.0999999999999996</v>
      </c>
      <c r="F19" s="1"/>
    </row>
    <row r="20" spans="1:6" ht="15.75" customHeight="1" x14ac:dyDescent="0.2">
      <c r="A20" s="82"/>
      <c r="B20" s="4" t="s">
        <v>8</v>
      </c>
      <c r="C20" s="7">
        <v>7191.4135982542148</v>
      </c>
      <c r="D20" s="6">
        <v>65.641202195707947</v>
      </c>
      <c r="E20" s="1">
        <f t="shared" si="0"/>
        <v>-9.1</v>
      </c>
      <c r="F20" s="1"/>
    </row>
    <row r="21" spans="1:6" ht="15.75" customHeight="1" x14ac:dyDescent="0.2">
      <c r="A21" s="82"/>
      <c r="B21" s="4" t="s">
        <v>9</v>
      </c>
      <c r="C21" s="7">
        <v>7365.0552540326707</v>
      </c>
      <c r="D21" s="6">
        <v>60.899052569399089</v>
      </c>
      <c r="E21" s="1">
        <f t="shared" si="0"/>
        <v>-7.2</v>
      </c>
      <c r="F21" s="1"/>
    </row>
    <row r="22" spans="1:6" ht="15.75" customHeight="1" x14ac:dyDescent="0.2">
      <c r="A22" s="82"/>
      <c r="B22" s="4" t="s">
        <v>10</v>
      </c>
      <c r="C22" s="7">
        <v>7667.659398293853</v>
      </c>
      <c r="D22" s="6">
        <v>61.630113703768046</v>
      </c>
      <c r="E22" s="1">
        <f t="shared" si="0"/>
        <v>1.2</v>
      </c>
      <c r="F22" s="1"/>
    </row>
    <row r="23" spans="1:6" ht="15.75" customHeight="1" x14ac:dyDescent="0.2">
      <c r="A23" s="82"/>
      <c r="B23" s="4" t="s">
        <v>11</v>
      </c>
      <c r="C23" s="7">
        <v>7916.7236210867441</v>
      </c>
      <c r="D23" s="6">
        <v>62.329754363531229</v>
      </c>
      <c r="E23" s="1">
        <f t="shared" si="0"/>
        <v>1.1000000000000001</v>
      </c>
      <c r="F23" s="1"/>
    </row>
    <row r="24" spans="1:6" ht="15.75" customHeight="1" x14ac:dyDescent="0.2">
      <c r="A24" s="82"/>
      <c r="B24" s="4" t="s">
        <v>12</v>
      </c>
      <c r="C24" s="7">
        <v>8026.2166007514534</v>
      </c>
      <c r="D24" s="6">
        <v>58.994737481637088</v>
      </c>
      <c r="E24" s="1">
        <f t="shared" si="0"/>
        <v>-5.4</v>
      </c>
      <c r="F24" s="1"/>
    </row>
    <row r="25" spans="1:6" ht="15.75" customHeight="1" x14ac:dyDescent="0.2">
      <c r="A25" s="83"/>
      <c r="B25" s="4" t="s">
        <v>13</v>
      </c>
      <c r="C25" s="7">
        <v>8121.4199958374447</v>
      </c>
      <c r="D25" s="6">
        <v>53.06585110574224</v>
      </c>
      <c r="E25" s="1">
        <f t="shared" si="0"/>
        <v>-10</v>
      </c>
      <c r="F25" s="1"/>
    </row>
    <row r="26" spans="1:6" ht="15.75" customHeight="1" x14ac:dyDescent="0.2">
      <c r="A26" s="81">
        <v>2021</v>
      </c>
      <c r="B26" s="4" t="s">
        <v>2</v>
      </c>
      <c r="C26" s="7">
        <v>8167.6233094410263</v>
      </c>
      <c r="D26" s="6">
        <v>52.478771661667004</v>
      </c>
      <c r="E26" s="1">
        <f t="shared" si="0"/>
        <v>-1.1000000000000001</v>
      </c>
      <c r="F26" s="1"/>
    </row>
    <row r="27" spans="1:6" ht="15.75" customHeight="1" x14ac:dyDescent="0.2">
      <c r="A27" s="82"/>
      <c r="B27" s="4" t="s">
        <v>3</v>
      </c>
      <c r="C27" s="7">
        <v>8148.2055685260202</v>
      </c>
      <c r="D27" s="6">
        <v>50.766877478106665</v>
      </c>
      <c r="E27" s="1">
        <f t="shared" si="0"/>
        <v>-3.3</v>
      </c>
      <c r="F27" s="1"/>
    </row>
    <row r="28" spans="1:6" ht="15.75" customHeight="1" x14ac:dyDescent="0.2">
      <c r="A28" s="82"/>
      <c r="B28" s="4" t="s">
        <v>4</v>
      </c>
      <c r="C28" s="7">
        <v>8104.128806984133</v>
      </c>
      <c r="D28" s="6">
        <v>52.306408019647968</v>
      </c>
      <c r="E28" s="1">
        <f t="shared" si="0"/>
        <v>3</v>
      </c>
      <c r="F28" s="1"/>
    </row>
    <row r="29" spans="1:6" ht="15.75" customHeight="1" x14ac:dyDescent="0.2">
      <c r="A29" s="82"/>
      <c r="B29" s="4" t="s">
        <v>5</v>
      </c>
      <c r="C29" s="7">
        <v>8041.1104714103649</v>
      </c>
      <c r="D29" s="6">
        <v>49.047897657284786</v>
      </c>
      <c r="E29" s="1">
        <f t="shared" si="0"/>
        <v>-6.2</v>
      </c>
      <c r="F29" s="1"/>
    </row>
    <row r="30" spans="1:6" ht="15.75" customHeight="1" x14ac:dyDescent="0.2">
      <c r="A30" s="82"/>
      <c r="B30" s="4" t="s">
        <v>6</v>
      </c>
      <c r="C30" s="7">
        <v>8041.1914145571882</v>
      </c>
      <c r="D30" s="6">
        <v>48.067879430911773</v>
      </c>
      <c r="E30" s="1">
        <f t="shared" si="0"/>
        <v>-2</v>
      </c>
      <c r="F30" s="1"/>
    </row>
    <row r="31" spans="1:6" ht="15.75" customHeight="1" x14ac:dyDescent="0.2">
      <c r="A31" s="82"/>
      <c r="B31" s="4" t="s">
        <v>7</v>
      </c>
      <c r="C31" s="7">
        <v>8148.94779488924</v>
      </c>
      <c r="D31" s="6">
        <v>47.032522626861386</v>
      </c>
      <c r="E31" s="1">
        <f t="shared" si="0"/>
        <v>-2.2000000000000002</v>
      </c>
      <c r="F31" s="1"/>
    </row>
    <row r="32" spans="1:6" ht="15.75" customHeight="1" x14ac:dyDescent="0.2">
      <c r="A32" s="82"/>
      <c r="B32" s="4" t="s">
        <v>8</v>
      </c>
      <c r="C32" s="7">
        <v>8258.7752434176291</v>
      </c>
      <c r="D32" s="6">
        <v>47.178044083106805</v>
      </c>
      <c r="E32" s="1">
        <f t="shared" si="0"/>
        <v>0.3</v>
      </c>
      <c r="F32" s="1"/>
    </row>
    <row r="33" spans="1:6" ht="15.75" customHeight="1" x14ac:dyDescent="0.2">
      <c r="A33" s="82"/>
      <c r="B33" s="4" t="s">
        <v>9</v>
      </c>
      <c r="C33" s="7">
        <v>8345.2397354882887</v>
      </c>
      <c r="D33" s="6">
        <v>51.165208936264868</v>
      </c>
      <c r="E33" s="1">
        <f t="shared" si="0"/>
        <v>8.5</v>
      </c>
      <c r="F33" s="1"/>
    </row>
    <row r="34" spans="1:6" ht="15.75" customHeight="1" x14ac:dyDescent="0.2">
      <c r="A34" s="82"/>
      <c r="B34" s="4" t="s">
        <v>10</v>
      </c>
      <c r="C34" s="7">
        <v>8456.5112535567059</v>
      </c>
      <c r="D34" s="6">
        <v>53.962354050447345</v>
      </c>
      <c r="E34" s="1">
        <f t="shared" si="0"/>
        <v>5.5</v>
      </c>
      <c r="F34" s="1"/>
    </row>
    <row r="35" spans="1:6" ht="15.75" customHeight="1" x14ac:dyDescent="0.2">
      <c r="A35" s="82"/>
      <c r="B35" s="4" t="s">
        <v>11</v>
      </c>
      <c r="C35" s="7">
        <v>8558.3621487674209</v>
      </c>
      <c r="D35" s="6">
        <v>55.477900485678283</v>
      </c>
      <c r="E35" s="1">
        <f t="shared" si="0"/>
        <v>2.8</v>
      </c>
      <c r="F35" s="1"/>
    </row>
    <row r="36" spans="1:6" ht="15.75" customHeight="1" x14ac:dyDescent="0.2">
      <c r="A36" s="82"/>
      <c r="B36" s="4" t="s">
        <v>12</v>
      </c>
      <c r="C36" s="7">
        <v>8678.2868056954048</v>
      </c>
      <c r="D36" s="6">
        <v>56.704937402098523</v>
      </c>
      <c r="E36" s="1">
        <f t="shared" si="0"/>
        <v>2.2000000000000002</v>
      </c>
      <c r="F36" s="1"/>
    </row>
    <row r="37" spans="1:6" ht="15.75" customHeight="1" x14ac:dyDescent="0.2">
      <c r="A37" s="83"/>
      <c r="B37" s="4" t="s">
        <v>13</v>
      </c>
      <c r="C37" s="7">
        <v>8712.8901884523293</v>
      </c>
      <c r="D37" s="6">
        <v>57.562106051196309</v>
      </c>
      <c r="E37" s="1">
        <f t="shared" si="0"/>
        <v>1.5</v>
      </c>
      <c r="F37" s="1"/>
    </row>
    <row r="38" spans="1:6" ht="15.75" customHeight="1" x14ac:dyDescent="0.2">
      <c r="A38" s="3"/>
      <c r="B38" s="4" t="s">
        <v>2</v>
      </c>
      <c r="C38" s="7">
        <v>8768.6446671999693</v>
      </c>
      <c r="D38" s="6">
        <v>63.30487625228227</v>
      </c>
      <c r="E38" s="1">
        <f t="shared" si="0"/>
        <v>10</v>
      </c>
      <c r="F38" s="1"/>
    </row>
    <row r="39" spans="1:6" ht="15.75" customHeight="1" x14ac:dyDescent="0.2">
      <c r="A39" s="3"/>
      <c r="B39" s="4" t="s">
        <v>3</v>
      </c>
      <c r="C39" s="7">
        <v>8797.5610642690299</v>
      </c>
      <c r="D39" s="6">
        <v>67.163951610894287</v>
      </c>
      <c r="E39" s="1">
        <f t="shared" si="0"/>
        <v>6.1</v>
      </c>
      <c r="F39" s="1"/>
    </row>
    <row r="40" spans="1:6" ht="15.75" customHeight="1" x14ac:dyDescent="0.2">
      <c r="A40" s="3">
        <v>2022</v>
      </c>
      <c r="B40" s="4" t="s">
        <v>4</v>
      </c>
      <c r="C40" s="7">
        <v>8835.4776322722901</v>
      </c>
      <c r="D40" s="6">
        <v>71.607404858670336</v>
      </c>
      <c r="E40" s="1">
        <f t="shared" si="0"/>
        <v>6.6</v>
      </c>
      <c r="F40" s="1"/>
    </row>
    <row r="41" spans="1:6" ht="15.75" customHeight="1" x14ac:dyDescent="0.2">
      <c r="A41" s="3"/>
      <c r="B41" s="4" t="s">
        <v>5</v>
      </c>
      <c r="C41" s="7">
        <v>8855.0758705985409</v>
      </c>
      <c r="D41" s="6">
        <v>74.941939552909545</v>
      </c>
      <c r="E41" s="1">
        <f t="shared" si="0"/>
        <v>4.7</v>
      </c>
      <c r="F41" s="1"/>
    </row>
    <row r="42" spans="1:6" ht="15.75" customHeight="1" x14ac:dyDescent="0.2">
      <c r="A42" s="3"/>
      <c r="B42" s="4" t="s">
        <v>6</v>
      </c>
      <c r="C42" s="7">
        <v>8838.4320758244703</v>
      </c>
      <c r="D42" s="6">
        <v>78.063383154828799</v>
      </c>
      <c r="E42" s="1">
        <f t="shared" si="0"/>
        <v>4.2</v>
      </c>
      <c r="F42" s="1"/>
    </row>
    <row r="43" spans="1:6" ht="15.75" customHeight="1" x14ac:dyDescent="0.2">
      <c r="A43" s="3"/>
      <c r="B43" s="4" t="s">
        <v>7</v>
      </c>
      <c r="C43" s="7">
        <v>8849.8313266449404</v>
      </c>
      <c r="D43" s="6">
        <v>81.247926114219197</v>
      </c>
      <c r="E43" s="1">
        <f t="shared" si="0"/>
        <v>4.0999999999999996</v>
      </c>
      <c r="F43" s="1"/>
    </row>
    <row r="44" spans="1:6" ht="15.75" customHeight="1" x14ac:dyDescent="0.2">
      <c r="A44" s="3"/>
      <c r="B44" s="4" t="s">
        <v>8</v>
      </c>
      <c r="C44" s="7">
        <v>8853.2931868608794</v>
      </c>
      <c r="D44" s="6">
        <v>82.512028069089766</v>
      </c>
      <c r="E44" s="1">
        <f t="shared" si="0"/>
        <v>1.6</v>
      </c>
      <c r="F44" s="1"/>
    </row>
    <row r="45" spans="1:6" ht="15.75" customHeight="1" x14ac:dyDescent="0.2">
      <c r="A45" s="3"/>
      <c r="B45" s="4" t="s">
        <v>9</v>
      </c>
      <c r="C45" s="7">
        <v>8843.5442081889796</v>
      </c>
      <c r="D45" s="6">
        <v>83.011853720651743</v>
      </c>
      <c r="E45" s="1">
        <f t="shared" si="0"/>
        <v>0.6</v>
      </c>
      <c r="F45" s="1"/>
    </row>
    <row r="46" spans="1:6" ht="15.75" customHeight="1" x14ac:dyDescent="0.2">
      <c r="A46" s="3"/>
      <c r="B46" s="4" t="s">
        <v>10</v>
      </c>
      <c r="C46" s="7">
        <v>8869.3230112416895</v>
      </c>
      <c r="D46" s="6">
        <v>83.75607462559276</v>
      </c>
      <c r="E46" s="1">
        <f t="shared" si="0"/>
        <v>0.9</v>
      </c>
      <c r="F46" s="1"/>
    </row>
    <row r="47" spans="1:6" ht="15.75" customHeight="1" x14ac:dyDescent="0.2">
      <c r="A47" s="3"/>
      <c r="B47" s="4" t="s">
        <v>11</v>
      </c>
      <c r="C47" s="7">
        <v>8883.0904340420802</v>
      </c>
      <c r="D47" s="6">
        <v>83.284495704442534</v>
      </c>
      <c r="E47" s="1">
        <f t="shared" si="0"/>
        <v>-0.6</v>
      </c>
      <c r="F47" s="1"/>
    </row>
    <row r="48" spans="1:6" ht="15.75" customHeight="1" x14ac:dyDescent="0.2">
      <c r="A48" s="3"/>
      <c r="B48" s="4" t="s">
        <v>12</v>
      </c>
      <c r="C48" s="7">
        <v>8965.2303799361598</v>
      </c>
      <c r="D48" s="6">
        <v>85.081789345652055</v>
      </c>
      <c r="E48" s="1">
        <f t="shared" si="0"/>
        <v>2.2000000000000002</v>
      </c>
      <c r="F48" s="1"/>
    </row>
    <row r="49" spans="1:6" ht="15.75" customHeight="1" x14ac:dyDescent="0.2">
      <c r="A49" s="3"/>
      <c r="B49" s="4" t="s">
        <v>13</v>
      </c>
      <c r="C49" s="7">
        <v>9008.5458557934198</v>
      </c>
      <c r="D49" s="6">
        <v>87.640954988736368</v>
      </c>
      <c r="E49" s="1">
        <f t="shared" si="0"/>
        <v>3</v>
      </c>
      <c r="F49" s="1"/>
    </row>
    <row r="50" spans="1:6" ht="15.75" customHeight="1" x14ac:dyDescent="0.2">
      <c r="A50" s="81">
        <v>2023</v>
      </c>
      <c r="B50" s="4" t="s">
        <v>2</v>
      </c>
      <c r="C50" s="7">
        <v>9030.1615912109901</v>
      </c>
      <c r="D50" s="6">
        <v>87.834688598603407</v>
      </c>
      <c r="E50" s="1">
        <f t="shared" si="0"/>
        <v>0.2</v>
      </c>
      <c r="F50" s="1"/>
    </row>
    <row r="51" spans="1:6" ht="15.75" customHeight="1" x14ac:dyDescent="0.2">
      <c r="A51" s="81"/>
      <c r="B51" s="4" t="s">
        <v>3</v>
      </c>
      <c r="C51" s="7">
        <v>9006.1450081268304</v>
      </c>
      <c r="D51" s="6">
        <v>87.614235079876607</v>
      </c>
      <c r="E51" s="1">
        <f t="shared" si="0"/>
        <v>-0.3</v>
      </c>
      <c r="F51" s="1"/>
    </row>
    <row r="52" spans="1:6" ht="15.75" customHeight="1" x14ac:dyDescent="0.2">
      <c r="A52" s="81"/>
      <c r="B52" s="4" t="s">
        <v>4</v>
      </c>
      <c r="C52" s="7">
        <v>9006.7291141666301</v>
      </c>
      <c r="D52" s="6">
        <v>86.205977013276311</v>
      </c>
      <c r="E52" s="1">
        <f t="shared" si="0"/>
        <v>-1.6</v>
      </c>
      <c r="F52" s="1"/>
    </row>
    <row r="53" spans="1:6" ht="15.75" customHeight="1" x14ac:dyDescent="0.2">
      <c r="A53" s="81"/>
      <c r="B53" s="4" t="s">
        <v>5</v>
      </c>
      <c r="C53" s="7">
        <v>9034.2307928411992</v>
      </c>
      <c r="D53" s="6">
        <v>88.171895568021213</v>
      </c>
      <c r="E53" s="1">
        <f t="shared" si="0"/>
        <v>2.2999999999999998</v>
      </c>
      <c r="F53" s="1"/>
    </row>
    <row r="54" spans="1:6" ht="15.75" customHeight="1" x14ac:dyDescent="0.2">
      <c r="A54" s="81"/>
      <c r="B54" s="4" t="s">
        <v>6</v>
      </c>
      <c r="C54" s="7">
        <v>9035.1139835172307</v>
      </c>
      <c r="D54" s="6">
        <v>87.230479335326251</v>
      </c>
      <c r="E54" s="1">
        <f t="shared" si="0"/>
        <v>-1.1000000000000001</v>
      </c>
      <c r="F54" s="1"/>
    </row>
    <row r="55" spans="1:6" ht="15.75" customHeight="1" x14ac:dyDescent="0.2">
      <c r="A55" s="81"/>
      <c r="B55" s="4" t="s">
        <v>7</v>
      </c>
      <c r="C55" s="7">
        <v>9028.6472601108853</v>
      </c>
      <c r="D55" s="6">
        <v>86.52411679557737</v>
      </c>
      <c r="E55" s="1">
        <f t="shared" si="0"/>
        <v>-0.8</v>
      </c>
      <c r="F55" s="1"/>
    </row>
    <row r="56" spans="1:6" ht="15.75" customHeight="1" x14ac:dyDescent="0.2">
      <c r="A56" s="81"/>
      <c r="B56" s="4" t="s">
        <v>8</v>
      </c>
      <c r="C56" s="7">
        <v>9005.4428287419414</v>
      </c>
      <c r="D56" s="6">
        <v>87.565379968761064</v>
      </c>
      <c r="E56" s="1">
        <f t="shared" si="0"/>
        <v>1.2</v>
      </c>
      <c r="F56" s="1"/>
    </row>
    <row r="57" spans="1:6" ht="15.75" customHeight="1" x14ac:dyDescent="0.2">
      <c r="A57" s="81"/>
      <c r="B57" s="4" t="s">
        <v>9</v>
      </c>
      <c r="C57" s="7">
        <v>9023.4521881970741</v>
      </c>
      <c r="D57" s="6">
        <v>88.883743349905217</v>
      </c>
      <c r="E57" s="1">
        <f t="shared" si="0"/>
        <v>1.5</v>
      </c>
      <c r="F57" s="1"/>
    </row>
    <row r="58" spans="1:6" ht="15.75" customHeight="1" x14ac:dyDescent="0.2">
      <c r="A58" s="81"/>
      <c r="B58" s="4" t="s">
        <v>10</v>
      </c>
      <c r="C58" s="25">
        <v>9052.988742141175</v>
      </c>
      <c r="D58" s="6">
        <v>88.364833926492793</v>
      </c>
      <c r="E58" s="1">
        <f>ROUND((D58/D57-1)*100,1)</f>
        <v>-0.6</v>
      </c>
      <c r="F58" s="1"/>
    </row>
    <row r="59" spans="1:6" ht="15.75" customHeight="1" x14ac:dyDescent="0.2">
      <c r="A59" s="81"/>
      <c r="B59" s="4" t="s">
        <v>11</v>
      </c>
      <c r="C59" s="25">
        <v>9138.4167213042274</v>
      </c>
      <c r="D59" s="6">
        <v>87.388182928244078</v>
      </c>
      <c r="E59" s="1">
        <f t="shared" si="0"/>
        <v>-1.1000000000000001</v>
      </c>
      <c r="F59" s="1"/>
    </row>
    <row r="60" spans="1:6" ht="15.75" customHeight="1" x14ac:dyDescent="0.2">
      <c r="A60" s="81"/>
      <c r="B60" s="24" t="s">
        <v>12</v>
      </c>
      <c r="C60" s="25">
        <v>9223.1349041614903</v>
      </c>
      <c r="D60" s="10">
        <v>87.065917264117914</v>
      </c>
      <c r="E60" s="1">
        <f>ROUND((D60/D59-1)*100,1)</f>
        <v>-0.4</v>
      </c>
      <c r="F60" s="1"/>
    </row>
    <row r="61" spans="1:6" ht="15.75" customHeight="1" x14ac:dyDescent="0.2">
      <c r="A61" s="81"/>
      <c r="B61" s="24" t="s">
        <v>13</v>
      </c>
      <c r="C61" s="25">
        <v>9273.4263972835379</v>
      </c>
      <c r="D61" s="23">
        <v>89.983417031213193</v>
      </c>
      <c r="E61" s="1">
        <f>ROUND((D61/D60-1)*100,1)</f>
        <v>3.4</v>
      </c>
      <c r="F61" s="1"/>
    </row>
    <row r="62" spans="1:6" ht="15.75" customHeight="1" x14ac:dyDescent="0.2">
      <c r="B62" s="42" t="s">
        <v>43</v>
      </c>
      <c r="C62" s="25">
        <v>9309.6080943488687</v>
      </c>
      <c r="D62" s="23">
        <v>85.370312131999995</v>
      </c>
      <c r="E62" s="1">
        <f>ROUND((D62/D61-1)*100,1)</f>
        <v>-5.0999999999999996</v>
      </c>
    </row>
    <row r="63" spans="1:6" ht="15.75" customHeight="1" x14ac:dyDescent="0.2">
      <c r="A63" s="84">
        <v>2024</v>
      </c>
      <c r="B63" s="42" t="str">
        <f t="shared" ref="B63:B69" si="1">B51</f>
        <v>Ene - Mar</v>
      </c>
      <c r="C63" s="25">
        <v>9308.6847010365182</v>
      </c>
      <c r="D63" s="23">
        <v>84.32132</v>
      </c>
      <c r="E63" s="1">
        <f t="shared" ref="E63:E70" si="2">ROUND((D63/D62-1)*100,1)</f>
        <v>-1.2</v>
      </c>
    </row>
    <row r="64" spans="1:6" ht="15.75" customHeight="1" x14ac:dyDescent="0.2">
      <c r="A64" s="84"/>
      <c r="B64" s="42" t="str">
        <f t="shared" si="1"/>
        <v>Feb - Abr</v>
      </c>
      <c r="D64" s="6">
        <v>86.292824388184101</v>
      </c>
      <c r="E64" s="1">
        <f t="shared" si="2"/>
        <v>2.2999999999999998</v>
      </c>
    </row>
    <row r="65" spans="1:5" ht="15.75" customHeight="1" x14ac:dyDescent="0.2">
      <c r="A65" s="84"/>
      <c r="B65" s="42" t="str">
        <f t="shared" si="1"/>
        <v>Mar - May</v>
      </c>
      <c r="D65" s="6">
        <v>90.282434379999998</v>
      </c>
      <c r="E65" s="1">
        <f t="shared" si="2"/>
        <v>4.5999999999999996</v>
      </c>
    </row>
    <row r="66" spans="1:5" ht="15.75" customHeight="1" x14ac:dyDescent="0.2">
      <c r="A66" s="84"/>
      <c r="B66" s="42" t="str">
        <f t="shared" si="1"/>
        <v>Abr - Jun</v>
      </c>
      <c r="D66" s="23">
        <v>89.11</v>
      </c>
      <c r="E66" s="1">
        <f t="shared" si="2"/>
        <v>-1.3</v>
      </c>
    </row>
    <row r="67" spans="1:5" ht="15.75" customHeight="1" x14ac:dyDescent="0.2">
      <c r="A67" s="84"/>
      <c r="B67" s="42" t="str">
        <f t="shared" si="1"/>
        <v>May - Jul</v>
      </c>
      <c r="D67" s="23">
        <v>87.238282400000003</v>
      </c>
      <c r="E67" s="1">
        <f t="shared" si="2"/>
        <v>-2.1</v>
      </c>
    </row>
    <row r="68" spans="1:5" ht="15.75" customHeight="1" x14ac:dyDescent="0.2">
      <c r="A68" s="84"/>
      <c r="B68" s="42" t="str">
        <f t="shared" si="1"/>
        <v>Jun - Ago</v>
      </c>
      <c r="D68" s="23">
        <v>90.834872828399995</v>
      </c>
      <c r="E68" s="1">
        <f t="shared" si="2"/>
        <v>4.0999999999999996</v>
      </c>
    </row>
    <row r="69" spans="1:5" ht="15.75" customHeight="1" x14ac:dyDescent="0.2">
      <c r="A69" s="84"/>
      <c r="B69" s="42" t="str">
        <f t="shared" si="1"/>
        <v>Jul - Sep</v>
      </c>
      <c r="D69" s="23">
        <v>89.740264027400002</v>
      </c>
      <c r="E69" s="1">
        <f t="shared" si="2"/>
        <v>-1.2</v>
      </c>
    </row>
    <row r="70" spans="1:5" ht="15.75" customHeight="1" x14ac:dyDescent="0.2">
      <c r="A70" s="84"/>
      <c r="B70" s="42" t="str">
        <f>B58</f>
        <v>Ago - Oct</v>
      </c>
      <c r="D70" s="23">
        <v>88.224027402600001</v>
      </c>
      <c r="E70" s="1">
        <f t="shared" si="2"/>
        <v>-1.7</v>
      </c>
    </row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spans="1:1" ht="15.75" customHeight="1" x14ac:dyDescent="0.2"/>
    <row r="242" spans="1:1" ht="15.75" customHeight="1" x14ac:dyDescent="0.2"/>
    <row r="243" spans="1:1" ht="15.75" customHeight="1" x14ac:dyDescent="0.2"/>
    <row r="244" spans="1:1" ht="15.75" customHeight="1" x14ac:dyDescent="0.2"/>
    <row r="245" spans="1:1" ht="15.75" customHeight="1" x14ac:dyDescent="0.2"/>
    <row r="246" spans="1:1" ht="15.75" customHeight="1" x14ac:dyDescent="0.2"/>
    <row r="247" spans="1:1" ht="15.75" customHeight="1" x14ac:dyDescent="0.2">
      <c r="A247" s="8"/>
    </row>
    <row r="248" spans="1:1" ht="15.75" customHeight="1" x14ac:dyDescent="0.2"/>
    <row r="249" spans="1:1" ht="15.75" customHeight="1" x14ac:dyDescent="0.2"/>
    <row r="250" spans="1:1" ht="15.75" customHeight="1" x14ac:dyDescent="0.2"/>
    <row r="251" spans="1:1" ht="15.75" customHeight="1" x14ac:dyDescent="0.2"/>
    <row r="252" spans="1:1" ht="15.75" customHeight="1" x14ac:dyDescent="0.2"/>
    <row r="253" spans="1:1" ht="15.75" customHeight="1" x14ac:dyDescent="0.2"/>
    <row r="254" spans="1:1" ht="15.75" customHeight="1" x14ac:dyDescent="0.2"/>
    <row r="255" spans="1:1" ht="15.75" customHeight="1" x14ac:dyDescent="0.2"/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4:A25"/>
    <mergeCell ref="A26:A37"/>
    <mergeCell ref="A50:A61"/>
    <mergeCell ref="A63:A7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27" zoomScale="86" workbookViewId="0">
      <selection activeCell="H67" sqref="H67"/>
    </sheetView>
  </sheetViews>
  <sheetFormatPr baseColWidth="10" defaultColWidth="11.1640625" defaultRowHeight="15" customHeight="1" x14ac:dyDescent="0.2"/>
  <cols>
    <col min="1" max="25" width="10.5" customWidth="1"/>
  </cols>
  <sheetData>
    <row r="1" spans="1:5" ht="15.75" customHeight="1" x14ac:dyDescent="0.2">
      <c r="C1" s="1" t="s">
        <v>14</v>
      </c>
    </row>
    <row r="2" spans="1:5" ht="15.75" customHeight="1" x14ac:dyDescent="0.2">
      <c r="A2" s="81">
        <v>2019</v>
      </c>
      <c r="B2" s="4" t="s">
        <v>2</v>
      </c>
      <c r="C2" s="9">
        <v>104.75420486031733</v>
      </c>
    </row>
    <row r="3" spans="1:5" ht="15.75" customHeight="1" x14ac:dyDescent="0.2">
      <c r="A3" s="82"/>
      <c r="B3" s="4" t="s">
        <v>3</v>
      </c>
      <c r="C3" s="9">
        <v>93.723209978272735</v>
      </c>
      <c r="D3" s="1">
        <f t="shared" ref="D3:D60" si="0">ROUND(((C3/C2-1)*100),1)</f>
        <v>-10.5</v>
      </c>
    </row>
    <row r="4" spans="1:5" ht="15.75" customHeight="1" x14ac:dyDescent="0.2">
      <c r="A4" s="82"/>
      <c r="B4" s="4" t="s">
        <v>4</v>
      </c>
      <c r="C4" s="9">
        <v>82.994400345300107</v>
      </c>
      <c r="D4" s="1">
        <f t="shared" si="0"/>
        <v>-11.4</v>
      </c>
    </row>
    <row r="5" spans="1:5" ht="15.75" customHeight="1" x14ac:dyDescent="0.2">
      <c r="A5" s="82"/>
      <c r="B5" s="4" t="s">
        <v>5</v>
      </c>
      <c r="C5" s="9">
        <v>80.92371368247575</v>
      </c>
      <c r="D5" s="1">
        <f t="shared" si="0"/>
        <v>-2.5</v>
      </c>
    </row>
    <row r="6" spans="1:5" ht="15.75" customHeight="1" x14ac:dyDescent="0.2">
      <c r="A6" s="82"/>
      <c r="B6" s="4" t="s">
        <v>6</v>
      </c>
      <c r="C6" s="9">
        <v>88.643631734581049</v>
      </c>
      <c r="D6" s="1">
        <f t="shared" si="0"/>
        <v>9.5</v>
      </c>
    </row>
    <row r="7" spans="1:5" ht="15.75" customHeight="1" x14ac:dyDescent="0.2">
      <c r="A7" s="82"/>
      <c r="B7" s="4" t="s">
        <v>7</v>
      </c>
      <c r="C7" s="9">
        <v>99.4560150707444</v>
      </c>
      <c r="D7" s="1">
        <f t="shared" si="0"/>
        <v>12.2</v>
      </c>
    </row>
    <row r="8" spans="1:5" ht="15.75" customHeight="1" x14ac:dyDescent="0.2">
      <c r="A8" s="82"/>
      <c r="B8" s="4" t="s">
        <v>8</v>
      </c>
      <c r="C8" s="9">
        <v>103.39341560109068</v>
      </c>
      <c r="D8" s="1">
        <f t="shared" si="0"/>
        <v>4</v>
      </c>
    </row>
    <row r="9" spans="1:5" ht="15.75" customHeight="1" x14ac:dyDescent="0.2">
      <c r="A9" s="82"/>
      <c r="B9" s="4" t="s">
        <v>9</v>
      </c>
      <c r="C9" s="9">
        <v>103.04205293915579</v>
      </c>
      <c r="D9" s="1">
        <f t="shared" si="0"/>
        <v>-0.3</v>
      </c>
    </row>
    <row r="10" spans="1:5" ht="15.75" customHeight="1" x14ac:dyDescent="0.2">
      <c r="A10" s="82"/>
      <c r="B10" s="4" t="s">
        <v>10</v>
      </c>
      <c r="C10" s="9">
        <v>104.10566935087449</v>
      </c>
      <c r="D10" s="1">
        <f t="shared" si="0"/>
        <v>1</v>
      </c>
    </row>
    <row r="11" spans="1:5" ht="15.75" customHeight="1" x14ac:dyDescent="0.2">
      <c r="A11" s="82"/>
      <c r="B11" s="4" t="s">
        <v>11</v>
      </c>
      <c r="C11" s="9">
        <v>107.38956167167521</v>
      </c>
      <c r="D11" s="1">
        <f t="shared" si="0"/>
        <v>3.2</v>
      </c>
    </row>
    <row r="12" spans="1:5" ht="15.75" customHeight="1" x14ac:dyDescent="0.2">
      <c r="A12" s="82"/>
      <c r="B12" s="4" t="s">
        <v>12</v>
      </c>
      <c r="C12" s="9">
        <v>115.60062031207679</v>
      </c>
      <c r="D12" s="1">
        <f t="shared" si="0"/>
        <v>7.6</v>
      </c>
    </row>
    <row r="13" spans="1:5" ht="15.75" customHeight="1" x14ac:dyDescent="0.2">
      <c r="A13" s="83"/>
      <c r="B13" s="4" t="s">
        <v>13</v>
      </c>
      <c r="C13" s="9">
        <v>120.13920413282658</v>
      </c>
      <c r="D13" s="1">
        <f t="shared" si="0"/>
        <v>3.9</v>
      </c>
    </row>
    <row r="14" spans="1:5" ht="15.75" customHeight="1" x14ac:dyDescent="0.2">
      <c r="A14" s="81">
        <v>2020</v>
      </c>
      <c r="B14" s="4" t="s">
        <v>2</v>
      </c>
      <c r="C14" s="9">
        <v>115.68481516111524</v>
      </c>
      <c r="D14" s="1">
        <f t="shared" si="0"/>
        <v>-3.7</v>
      </c>
      <c r="E14" s="1">
        <f t="shared" ref="E14:E60" si="1">ROUND((C14/C2-1)*100,1)</f>
        <v>10.4</v>
      </c>
    </row>
    <row r="15" spans="1:5" ht="15.75" customHeight="1" x14ac:dyDescent="0.2">
      <c r="A15" s="82"/>
      <c r="B15" s="4" t="s">
        <v>3</v>
      </c>
      <c r="C15" s="9">
        <v>129.4391531904341</v>
      </c>
      <c r="D15" s="1">
        <f t="shared" si="0"/>
        <v>11.9</v>
      </c>
      <c r="E15" s="1">
        <f t="shared" si="1"/>
        <v>38.1</v>
      </c>
    </row>
    <row r="16" spans="1:5" ht="15.75" customHeight="1" x14ac:dyDescent="0.2">
      <c r="A16" s="82"/>
      <c r="B16" s="4" t="s">
        <v>4</v>
      </c>
      <c r="C16" s="9">
        <v>161.35364807490575</v>
      </c>
      <c r="D16" s="1">
        <f t="shared" si="0"/>
        <v>24.7</v>
      </c>
      <c r="E16" s="1">
        <f t="shared" si="1"/>
        <v>94.4</v>
      </c>
    </row>
    <row r="17" spans="1:5" ht="15.75" customHeight="1" x14ac:dyDescent="0.2">
      <c r="A17" s="82"/>
      <c r="B17" s="4" t="s">
        <v>5</v>
      </c>
      <c r="C17" s="9">
        <v>179.80976568183883</v>
      </c>
      <c r="D17" s="1">
        <f t="shared" si="0"/>
        <v>11.4</v>
      </c>
      <c r="E17" s="1">
        <f t="shared" si="1"/>
        <v>122.2</v>
      </c>
    </row>
    <row r="18" spans="1:5" ht="15.75" customHeight="1" x14ac:dyDescent="0.2">
      <c r="A18" s="82"/>
      <c r="B18" s="4" t="s">
        <v>6</v>
      </c>
      <c r="C18" s="9">
        <v>171.93441808185025</v>
      </c>
      <c r="D18" s="1">
        <f t="shared" si="0"/>
        <v>-4.4000000000000004</v>
      </c>
      <c r="E18" s="1">
        <f t="shared" si="1"/>
        <v>94</v>
      </c>
    </row>
    <row r="19" spans="1:5" ht="15.75" customHeight="1" x14ac:dyDescent="0.2">
      <c r="A19" s="82"/>
      <c r="B19" s="4" t="s">
        <v>7</v>
      </c>
      <c r="C19" s="9">
        <v>146.42746995145561</v>
      </c>
      <c r="D19" s="1">
        <f t="shared" si="0"/>
        <v>-14.8</v>
      </c>
      <c r="E19" s="1">
        <f t="shared" si="1"/>
        <v>47.2</v>
      </c>
    </row>
    <row r="20" spans="1:5" ht="15.75" customHeight="1" x14ac:dyDescent="0.2">
      <c r="A20" s="82"/>
      <c r="B20" s="4" t="s">
        <v>8</v>
      </c>
      <c r="C20" s="9">
        <v>134.24744191724957</v>
      </c>
      <c r="D20" s="1">
        <f t="shared" si="0"/>
        <v>-8.3000000000000007</v>
      </c>
      <c r="E20" s="1">
        <f t="shared" si="1"/>
        <v>29.8</v>
      </c>
    </row>
    <row r="21" spans="1:5" ht="15.75" customHeight="1" x14ac:dyDescent="0.2">
      <c r="A21" s="82"/>
      <c r="B21" s="4" t="s">
        <v>9</v>
      </c>
      <c r="C21" s="9">
        <v>137.74848118723074</v>
      </c>
      <c r="D21" s="1">
        <f t="shared" si="0"/>
        <v>2.6</v>
      </c>
      <c r="E21" s="1">
        <f t="shared" si="1"/>
        <v>33.700000000000003</v>
      </c>
    </row>
    <row r="22" spans="1:5" ht="15.75" customHeight="1" x14ac:dyDescent="0.2">
      <c r="A22" s="82"/>
      <c r="B22" s="4" t="s">
        <v>10</v>
      </c>
      <c r="C22" s="9">
        <v>137.82578987541672</v>
      </c>
      <c r="D22" s="1">
        <f t="shared" si="0"/>
        <v>0.1</v>
      </c>
      <c r="E22" s="1">
        <f t="shared" si="1"/>
        <v>32.4</v>
      </c>
    </row>
    <row r="23" spans="1:5" ht="15.75" customHeight="1" x14ac:dyDescent="0.2">
      <c r="A23" s="82"/>
      <c r="B23" s="4" t="s">
        <v>11</v>
      </c>
      <c r="C23" s="9">
        <v>138.01151558229702</v>
      </c>
      <c r="D23" s="1">
        <f t="shared" si="0"/>
        <v>0.1</v>
      </c>
      <c r="E23" s="1">
        <f t="shared" si="1"/>
        <v>28.5</v>
      </c>
    </row>
    <row r="24" spans="1:5" ht="15.75" customHeight="1" x14ac:dyDescent="0.2">
      <c r="A24" s="82"/>
      <c r="B24" s="4" t="s">
        <v>12</v>
      </c>
      <c r="C24" s="9">
        <v>121.62289923576482</v>
      </c>
      <c r="D24" s="1">
        <f t="shared" si="0"/>
        <v>-11.9</v>
      </c>
      <c r="E24" s="1">
        <f t="shared" si="1"/>
        <v>5.2</v>
      </c>
    </row>
    <row r="25" spans="1:5" ht="15.75" customHeight="1" x14ac:dyDescent="0.2">
      <c r="A25" s="83"/>
      <c r="B25" s="4" t="s">
        <v>13</v>
      </c>
      <c r="C25" s="9">
        <v>110.27612689749937</v>
      </c>
      <c r="D25" s="1">
        <f t="shared" si="0"/>
        <v>-9.3000000000000007</v>
      </c>
      <c r="E25" s="1">
        <f t="shared" si="1"/>
        <v>-8.1999999999999993</v>
      </c>
    </row>
    <row r="26" spans="1:5" ht="15.75" customHeight="1" x14ac:dyDescent="0.2">
      <c r="A26" s="81">
        <v>2021</v>
      </c>
      <c r="B26" s="4" t="s">
        <v>2</v>
      </c>
      <c r="C26" s="9">
        <v>110.02224846600974</v>
      </c>
      <c r="D26" s="1">
        <f t="shared" si="0"/>
        <v>-0.2</v>
      </c>
      <c r="E26" s="1">
        <f t="shared" si="1"/>
        <v>-4.9000000000000004</v>
      </c>
    </row>
    <row r="27" spans="1:5" ht="15.75" customHeight="1" x14ac:dyDescent="0.2">
      <c r="A27" s="82"/>
      <c r="B27" s="4" t="s">
        <v>3</v>
      </c>
      <c r="C27" s="9">
        <v>113.05484135951406</v>
      </c>
      <c r="D27" s="1">
        <f t="shared" si="0"/>
        <v>2.8</v>
      </c>
      <c r="E27" s="1">
        <f t="shared" si="1"/>
        <v>-12.7</v>
      </c>
    </row>
    <row r="28" spans="1:5" ht="15.75" customHeight="1" x14ac:dyDescent="0.2">
      <c r="A28" s="82"/>
      <c r="B28" s="4" t="s">
        <v>4</v>
      </c>
      <c r="C28" s="9">
        <v>115.77462762741713</v>
      </c>
      <c r="D28" s="1">
        <f t="shared" si="0"/>
        <v>2.4</v>
      </c>
      <c r="E28" s="1">
        <f t="shared" si="1"/>
        <v>-28.2</v>
      </c>
    </row>
    <row r="29" spans="1:5" ht="15.75" customHeight="1" x14ac:dyDescent="0.2">
      <c r="A29" s="82"/>
      <c r="B29" s="4" t="s">
        <v>5</v>
      </c>
      <c r="C29" s="9">
        <v>111.87056896084958</v>
      </c>
      <c r="D29" s="1">
        <f t="shared" si="0"/>
        <v>-3.4</v>
      </c>
      <c r="E29" s="1">
        <f t="shared" si="1"/>
        <v>-37.799999999999997</v>
      </c>
    </row>
    <row r="30" spans="1:5" ht="15.75" customHeight="1" x14ac:dyDescent="0.2">
      <c r="A30" s="82"/>
      <c r="B30" s="4" t="s">
        <v>6</v>
      </c>
      <c r="C30" s="9">
        <v>110.5280595767307</v>
      </c>
      <c r="D30" s="1">
        <f t="shared" si="0"/>
        <v>-1.2</v>
      </c>
      <c r="E30" s="1">
        <f t="shared" si="1"/>
        <v>-35.700000000000003</v>
      </c>
    </row>
    <row r="31" spans="1:5" ht="15.75" customHeight="1" x14ac:dyDescent="0.2">
      <c r="A31" s="82"/>
      <c r="B31" s="4" t="s">
        <v>7</v>
      </c>
      <c r="C31" s="9">
        <v>114.43628884816489</v>
      </c>
      <c r="D31" s="1">
        <f t="shared" si="0"/>
        <v>3.5</v>
      </c>
      <c r="E31" s="1">
        <f t="shared" si="1"/>
        <v>-21.8</v>
      </c>
    </row>
    <row r="32" spans="1:5" ht="15.75" customHeight="1" x14ac:dyDescent="0.2">
      <c r="A32" s="82"/>
      <c r="B32" s="4" t="s">
        <v>8</v>
      </c>
      <c r="C32" s="9">
        <v>119.61527674813475</v>
      </c>
      <c r="D32" s="1">
        <f t="shared" si="0"/>
        <v>4.5</v>
      </c>
      <c r="E32" s="1">
        <f t="shared" si="1"/>
        <v>-10.9</v>
      </c>
    </row>
    <row r="33" spans="1:5" ht="15.75" customHeight="1" x14ac:dyDescent="0.2">
      <c r="A33" s="82"/>
      <c r="B33" s="4" t="s">
        <v>9</v>
      </c>
      <c r="C33" s="9">
        <v>120.9696462668976</v>
      </c>
      <c r="D33" s="1">
        <f t="shared" si="0"/>
        <v>1.1000000000000001</v>
      </c>
      <c r="E33" s="1">
        <f t="shared" si="1"/>
        <v>-12.2</v>
      </c>
    </row>
    <row r="34" spans="1:5" ht="15.75" customHeight="1" x14ac:dyDescent="0.2">
      <c r="A34" s="82"/>
      <c r="B34" s="4" t="s">
        <v>10</v>
      </c>
      <c r="C34" s="9">
        <v>119.27160105272469</v>
      </c>
      <c r="D34" s="1">
        <f t="shared" si="0"/>
        <v>-1.4</v>
      </c>
      <c r="E34" s="1">
        <f t="shared" si="1"/>
        <v>-13.5</v>
      </c>
    </row>
    <row r="35" spans="1:5" ht="15.75" customHeight="1" x14ac:dyDescent="0.2">
      <c r="A35" s="82"/>
      <c r="B35" s="4" t="s">
        <v>11</v>
      </c>
      <c r="C35" s="9">
        <v>114.61861710415623</v>
      </c>
      <c r="D35" s="1">
        <f t="shared" si="0"/>
        <v>-3.9</v>
      </c>
      <c r="E35" s="1">
        <f t="shared" si="1"/>
        <v>-16.899999999999999</v>
      </c>
    </row>
    <row r="36" spans="1:5" ht="15.75" customHeight="1" x14ac:dyDescent="0.2">
      <c r="A36" s="82"/>
      <c r="B36" s="4" t="s">
        <v>12</v>
      </c>
      <c r="C36" s="9">
        <v>115.80948547706021</v>
      </c>
      <c r="D36" s="1">
        <f t="shared" si="0"/>
        <v>1</v>
      </c>
      <c r="E36" s="1">
        <f t="shared" si="1"/>
        <v>-4.8</v>
      </c>
    </row>
    <row r="37" spans="1:5" ht="15.75" customHeight="1" x14ac:dyDescent="0.2">
      <c r="A37" s="83"/>
      <c r="B37" s="4" t="s">
        <v>13</v>
      </c>
      <c r="C37" s="9">
        <v>123.13293816425532</v>
      </c>
      <c r="D37" s="1">
        <f t="shared" si="0"/>
        <v>6.3</v>
      </c>
      <c r="E37" s="1">
        <f t="shared" si="1"/>
        <v>11.7</v>
      </c>
    </row>
    <row r="38" spans="1:5" ht="15.75" customHeight="1" x14ac:dyDescent="0.2">
      <c r="A38" s="3">
        <v>2022</v>
      </c>
      <c r="B38" s="4" t="s">
        <v>2</v>
      </c>
      <c r="C38" s="9">
        <v>132.89298403169207</v>
      </c>
      <c r="D38" s="1">
        <f t="shared" si="0"/>
        <v>7.9</v>
      </c>
      <c r="E38" s="1">
        <f t="shared" si="1"/>
        <v>20.8</v>
      </c>
    </row>
    <row r="39" spans="1:5" ht="15.75" customHeight="1" x14ac:dyDescent="0.2">
      <c r="A39" s="3">
        <v>2022</v>
      </c>
      <c r="B39" s="4" t="s">
        <v>3</v>
      </c>
      <c r="C39" s="9">
        <v>135.17134160720073</v>
      </c>
      <c r="D39" s="1">
        <f t="shared" si="0"/>
        <v>1.7</v>
      </c>
      <c r="E39" s="1">
        <f t="shared" si="1"/>
        <v>19.600000000000001</v>
      </c>
    </row>
    <row r="40" spans="1:5" ht="15.75" customHeight="1" x14ac:dyDescent="0.2">
      <c r="A40" s="3"/>
      <c r="B40" s="4" t="s">
        <v>4</v>
      </c>
      <c r="C40" s="9">
        <v>131.7296055080935</v>
      </c>
      <c r="D40" s="1">
        <f t="shared" si="0"/>
        <v>-2.5</v>
      </c>
      <c r="E40" s="1">
        <f t="shared" si="1"/>
        <v>13.8</v>
      </c>
    </row>
    <row r="41" spans="1:5" ht="15.75" customHeight="1" x14ac:dyDescent="0.2">
      <c r="A41" s="3"/>
      <c r="B41" s="4" t="s">
        <v>5</v>
      </c>
      <c r="C41" s="9">
        <v>133.55773525829258</v>
      </c>
      <c r="D41" s="1">
        <f t="shared" si="0"/>
        <v>1.4</v>
      </c>
      <c r="E41" s="1">
        <f t="shared" si="1"/>
        <v>19.399999999999999</v>
      </c>
    </row>
    <row r="42" spans="1:5" ht="15.75" customHeight="1" x14ac:dyDescent="0.2">
      <c r="A42" s="3"/>
      <c r="B42" s="4" t="s">
        <v>6</v>
      </c>
      <c r="C42" s="9">
        <v>141.03397728458393</v>
      </c>
      <c r="D42" s="1">
        <f t="shared" si="0"/>
        <v>5.6</v>
      </c>
      <c r="E42" s="1">
        <f t="shared" si="1"/>
        <v>27.6</v>
      </c>
    </row>
    <row r="43" spans="1:5" ht="15.75" customHeight="1" x14ac:dyDescent="0.2">
      <c r="A43" s="3"/>
      <c r="B43" s="4" t="s">
        <v>7</v>
      </c>
      <c r="C43" s="9">
        <v>146.38105547034823</v>
      </c>
      <c r="D43" s="1">
        <f t="shared" si="0"/>
        <v>3.8</v>
      </c>
      <c r="E43" s="1">
        <f t="shared" si="1"/>
        <v>27.9</v>
      </c>
    </row>
    <row r="44" spans="1:5" ht="15.75" customHeight="1" x14ac:dyDescent="0.2">
      <c r="A44" s="3"/>
      <c r="B44" s="4" t="s">
        <v>8</v>
      </c>
      <c r="C44" s="9">
        <v>151.93135921917744</v>
      </c>
      <c r="D44" s="1">
        <f t="shared" si="0"/>
        <v>3.8</v>
      </c>
      <c r="E44" s="1">
        <f t="shared" si="1"/>
        <v>27</v>
      </c>
    </row>
    <row r="45" spans="1:5" ht="15.75" customHeight="1" x14ac:dyDescent="0.2">
      <c r="A45" s="3"/>
      <c r="B45" s="4" t="s">
        <v>9</v>
      </c>
      <c r="C45" s="9">
        <v>153.45978304209314</v>
      </c>
      <c r="D45" s="1">
        <f t="shared" si="0"/>
        <v>1</v>
      </c>
      <c r="E45" s="1">
        <f t="shared" si="1"/>
        <v>26.9</v>
      </c>
    </row>
    <row r="46" spans="1:5" ht="15.75" customHeight="1" x14ac:dyDescent="0.2">
      <c r="A46" s="3"/>
      <c r="B46" s="4" t="s">
        <v>10</v>
      </c>
      <c r="C46" s="9">
        <v>162.14697797570594</v>
      </c>
      <c r="D46" s="1">
        <f t="shared" si="0"/>
        <v>5.7</v>
      </c>
      <c r="E46" s="1">
        <f t="shared" si="1"/>
        <v>35.9</v>
      </c>
    </row>
    <row r="47" spans="1:5" ht="15.75" customHeight="1" x14ac:dyDescent="0.2">
      <c r="A47" s="3"/>
      <c r="B47" s="4" t="s">
        <v>11</v>
      </c>
      <c r="C47" s="9">
        <v>168.50582966987341</v>
      </c>
      <c r="D47" s="1">
        <f t="shared" si="0"/>
        <v>3.9</v>
      </c>
      <c r="E47" s="1">
        <f t="shared" si="1"/>
        <v>47</v>
      </c>
    </row>
    <row r="48" spans="1:5" ht="15.75" customHeight="1" x14ac:dyDescent="0.2">
      <c r="A48" s="3"/>
      <c r="B48" s="4" t="s">
        <v>12</v>
      </c>
      <c r="C48" s="9">
        <v>180.19797439333163</v>
      </c>
      <c r="D48" s="1">
        <f t="shared" si="0"/>
        <v>6.9</v>
      </c>
      <c r="E48" s="1">
        <f t="shared" si="1"/>
        <v>55.6</v>
      </c>
    </row>
    <row r="49" spans="1:5" ht="15.75" customHeight="1" x14ac:dyDescent="0.2">
      <c r="A49" s="3"/>
      <c r="B49" s="4" t="s">
        <v>13</v>
      </c>
      <c r="C49" s="9">
        <v>190.02780906032754</v>
      </c>
      <c r="D49" s="1">
        <f t="shared" si="0"/>
        <v>5.5</v>
      </c>
      <c r="E49" s="1">
        <f t="shared" si="1"/>
        <v>54.3</v>
      </c>
    </row>
    <row r="50" spans="1:5" ht="15.75" customHeight="1" x14ac:dyDescent="0.2">
      <c r="A50" s="81">
        <v>2023</v>
      </c>
      <c r="B50" s="4" t="s">
        <v>2</v>
      </c>
      <c r="C50" s="9">
        <v>194.7402801073321</v>
      </c>
      <c r="D50" s="1">
        <f t="shared" si="0"/>
        <v>2.5</v>
      </c>
      <c r="E50" s="1">
        <f t="shared" si="1"/>
        <v>46.5</v>
      </c>
    </row>
    <row r="51" spans="1:5" ht="15.75" customHeight="1" x14ac:dyDescent="0.2">
      <c r="A51" s="81"/>
      <c r="B51" s="4" t="s">
        <v>3</v>
      </c>
      <c r="C51" s="9">
        <v>190.98475513887593</v>
      </c>
      <c r="D51" s="1">
        <f t="shared" si="0"/>
        <v>-1.9</v>
      </c>
      <c r="E51" s="1">
        <f t="shared" si="1"/>
        <v>41.3</v>
      </c>
    </row>
    <row r="52" spans="1:5" ht="15.75" customHeight="1" x14ac:dyDescent="0.2">
      <c r="A52" s="81"/>
      <c r="B52" s="4" t="s">
        <v>4</v>
      </c>
      <c r="C52" s="9">
        <v>174.81384759605817</v>
      </c>
      <c r="D52" s="1">
        <f t="shared" si="0"/>
        <v>-8.5</v>
      </c>
      <c r="E52" s="1">
        <f t="shared" si="1"/>
        <v>32.700000000000003</v>
      </c>
    </row>
    <row r="53" spans="1:5" ht="15.75" customHeight="1" x14ac:dyDescent="0.2">
      <c r="A53" s="81"/>
      <c r="B53" s="4" t="s">
        <v>5</v>
      </c>
      <c r="C53" s="9">
        <v>164.79468104358773</v>
      </c>
      <c r="D53" s="1">
        <f t="shared" si="0"/>
        <v>-5.7</v>
      </c>
      <c r="E53" s="1">
        <f t="shared" si="1"/>
        <v>23.4</v>
      </c>
    </row>
    <row r="54" spans="1:5" ht="15.75" customHeight="1" x14ac:dyDescent="0.2">
      <c r="A54" s="81"/>
      <c r="B54" s="4" t="s">
        <v>6</v>
      </c>
      <c r="C54" s="9">
        <v>163.09013870683097</v>
      </c>
      <c r="D54" s="1">
        <f t="shared" si="0"/>
        <v>-1</v>
      </c>
      <c r="E54" s="1">
        <f t="shared" si="1"/>
        <v>15.6</v>
      </c>
    </row>
    <row r="55" spans="1:5" ht="15.75" customHeight="1" x14ac:dyDescent="0.2">
      <c r="A55" s="81"/>
      <c r="B55" s="4" t="s">
        <v>7</v>
      </c>
      <c r="C55" s="9">
        <v>173.23415351504732</v>
      </c>
      <c r="D55" s="1">
        <f t="shared" si="0"/>
        <v>6.2</v>
      </c>
      <c r="E55" s="1">
        <f t="shared" si="1"/>
        <v>18.3</v>
      </c>
    </row>
    <row r="56" spans="1:5" ht="15.75" customHeight="1" x14ac:dyDescent="0.2">
      <c r="A56" s="81"/>
      <c r="B56" s="4" t="s">
        <v>8</v>
      </c>
      <c r="C56" s="9">
        <v>175.89979726305026</v>
      </c>
      <c r="D56" s="1">
        <f t="shared" si="0"/>
        <v>1.5</v>
      </c>
      <c r="E56" s="1">
        <f t="shared" si="1"/>
        <v>15.8</v>
      </c>
    </row>
    <row r="57" spans="1:5" ht="15.75" customHeight="1" x14ac:dyDescent="0.2">
      <c r="A57" s="81"/>
      <c r="B57" s="4" t="s">
        <v>9</v>
      </c>
      <c r="C57" s="9">
        <v>182.44383209371662</v>
      </c>
      <c r="D57" s="1">
        <f t="shared" si="0"/>
        <v>3.7</v>
      </c>
      <c r="E57" s="1">
        <f t="shared" si="1"/>
        <v>18.899999999999999</v>
      </c>
    </row>
    <row r="58" spans="1:5" ht="15.75" customHeight="1" x14ac:dyDescent="0.2">
      <c r="A58" s="81"/>
      <c r="B58" s="4" t="s">
        <v>10</v>
      </c>
      <c r="C58" s="9">
        <v>189.23510872748966</v>
      </c>
      <c r="D58" s="1">
        <f t="shared" si="0"/>
        <v>3.7</v>
      </c>
      <c r="E58" s="1">
        <f t="shared" si="1"/>
        <v>16.7</v>
      </c>
    </row>
    <row r="59" spans="1:5" ht="15.75" customHeight="1" x14ac:dyDescent="0.2">
      <c r="A59" s="81"/>
      <c r="B59" s="4" t="s">
        <v>11</v>
      </c>
      <c r="C59" s="10">
        <v>196.36491311297314</v>
      </c>
      <c r="D59" s="1">
        <f t="shared" si="0"/>
        <v>3.8</v>
      </c>
      <c r="E59" s="1">
        <f t="shared" si="1"/>
        <v>16.5</v>
      </c>
    </row>
    <row r="60" spans="1:5" ht="15.75" customHeight="1" x14ac:dyDescent="0.2">
      <c r="A60" s="81"/>
      <c r="B60" s="4" t="s">
        <v>12</v>
      </c>
      <c r="C60" s="10">
        <v>198.997011376941</v>
      </c>
      <c r="D60" s="1">
        <f t="shared" si="0"/>
        <v>1.3</v>
      </c>
      <c r="E60" s="1">
        <f t="shared" si="1"/>
        <v>10.4</v>
      </c>
    </row>
    <row r="61" spans="1:5" ht="15.75" customHeight="1" x14ac:dyDescent="0.2">
      <c r="A61" s="81"/>
      <c r="B61" s="24" t="s">
        <v>13</v>
      </c>
      <c r="C61" s="9">
        <v>206.4956885112687</v>
      </c>
      <c r="D61" s="1">
        <f>ROUND(((C61/C60-1)*100),1)</f>
        <v>3.8</v>
      </c>
      <c r="E61" s="1">
        <f>ROUND((C61/C49-1)*100,1)</f>
        <v>8.6999999999999993</v>
      </c>
    </row>
    <row r="62" spans="1:5" ht="15.75" customHeight="1" x14ac:dyDescent="0.2">
      <c r="B62" s="42" t="s">
        <v>43</v>
      </c>
      <c r="C62" s="9">
        <v>209.957851126968</v>
      </c>
      <c r="D62" s="1">
        <f>ROUND(((C62/C61-1)*100),1)</f>
        <v>1.7</v>
      </c>
      <c r="E62" s="1">
        <f>ROUND((C62/C50-1)*100,1)</f>
        <v>7.8</v>
      </c>
    </row>
    <row r="63" spans="1:5" ht="15.75" customHeight="1" x14ac:dyDescent="0.2">
      <c r="A63" s="84">
        <v>2024</v>
      </c>
      <c r="B63" s="42" t="str">
        <f t="shared" ref="B63:B69" si="2">B51</f>
        <v>Ene - Mar</v>
      </c>
      <c r="C63" s="9">
        <v>211.112956968785</v>
      </c>
      <c r="D63" s="1">
        <f t="shared" ref="D63:D64" si="3">ROUND(((C63/C62-1)*100),1)</f>
        <v>0.6</v>
      </c>
      <c r="E63" s="1">
        <f t="shared" ref="E63:E64" si="4">ROUND((C63/C51-1)*100,1)</f>
        <v>10.5</v>
      </c>
    </row>
    <row r="64" spans="1:5" ht="15.75" customHeight="1" x14ac:dyDescent="0.2">
      <c r="A64" s="84"/>
      <c r="B64" s="42" t="str">
        <f t="shared" si="2"/>
        <v>Feb - Abr</v>
      </c>
      <c r="C64" s="9">
        <v>212.695295781168</v>
      </c>
      <c r="D64" s="1">
        <f t="shared" si="3"/>
        <v>0.7</v>
      </c>
      <c r="E64" s="1">
        <f t="shared" si="4"/>
        <v>21.7</v>
      </c>
    </row>
    <row r="65" spans="1:5" ht="15.75" customHeight="1" x14ac:dyDescent="0.2">
      <c r="A65" s="84"/>
      <c r="B65" s="42" t="str">
        <f t="shared" si="2"/>
        <v>Mar - May</v>
      </c>
      <c r="C65" s="9">
        <v>215.68956952781099</v>
      </c>
      <c r="D65" s="1">
        <f t="shared" ref="D65:D66" si="5">ROUND(((C65/C64-1)*100),1)</f>
        <v>1.4</v>
      </c>
      <c r="E65" s="1">
        <f t="shared" ref="E65:E66" si="6">ROUND((C65/C53-1)*100,1)</f>
        <v>30.9</v>
      </c>
    </row>
    <row r="66" spans="1:5" ht="15.75" customHeight="1" x14ac:dyDescent="0.2">
      <c r="A66" s="84"/>
      <c r="B66" s="42" t="str">
        <f t="shared" si="2"/>
        <v>Abr - Jun</v>
      </c>
      <c r="C66" s="9">
        <v>217.569527811</v>
      </c>
      <c r="D66" s="1">
        <f t="shared" si="5"/>
        <v>0.9</v>
      </c>
      <c r="E66" s="1">
        <f t="shared" si="6"/>
        <v>33.4</v>
      </c>
    </row>
    <row r="67" spans="1:5" ht="15.75" customHeight="1" x14ac:dyDescent="0.2">
      <c r="A67" s="84"/>
      <c r="B67" s="42" t="str">
        <f t="shared" si="2"/>
        <v>May - Jul</v>
      </c>
      <c r="C67" s="9">
        <v>219.38114525200001</v>
      </c>
      <c r="D67" s="9">
        <f>ROUND(((C67/C66-1)*100),1)</f>
        <v>0.8</v>
      </c>
      <c r="E67" s="1">
        <f t="shared" ref="E67" si="7">ROUND((C67/C55-1)*100,1)</f>
        <v>26.6</v>
      </c>
    </row>
    <row r="68" spans="1:5" ht="15.75" customHeight="1" x14ac:dyDescent="0.2">
      <c r="A68" s="84"/>
      <c r="B68" s="42" t="str">
        <f t="shared" si="2"/>
        <v>Jun - Ago</v>
      </c>
      <c r="C68" s="9">
        <v>220.52520000000001</v>
      </c>
      <c r="D68" s="9">
        <f t="shared" ref="D68:D69" si="8">ROUND(((C68/C67-1)*100),1)</f>
        <v>0.5</v>
      </c>
      <c r="E68" s="1">
        <f t="shared" ref="E68:E69" si="9">ROUND((C68/C56-1)*100,1)</f>
        <v>25.4</v>
      </c>
    </row>
    <row r="69" spans="1:5" ht="15.75" customHeight="1" x14ac:dyDescent="0.2">
      <c r="A69" s="84"/>
      <c r="B69" s="42" t="str">
        <f t="shared" si="2"/>
        <v>Jul - Sep</v>
      </c>
      <c r="C69" s="9">
        <v>221.81123658999999</v>
      </c>
      <c r="D69" s="9">
        <f t="shared" si="8"/>
        <v>0.6</v>
      </c>
      <c r="E69" s="1">
        <f t="shared" si="9"/>
        <v>21.6</v>
      </c>
    </row>
    <row r="70" spans="1:5" ht="15.75" customHeight="1" x14ac:dyDescent="0.2">
      <c r="A70" s="84"/>
      <c r="B70" s="42" t="str">
        <f>B58</f>
        <v>Ago - Oct</v>
      </c>
      <c r="C70" s="9">
        <v>225.37236591000001</v>
      </c>
      <c r="D70" s="9">
        <f t="shared" ref="D70" si="10">ROUND(((C70/C69-1)*100),1)</f>
        <v>1.6</v>
      </c>
      <c r="E70" s="1">
        <f t="shared" ref="E70" si="11">ROUND((C70/C58-1)*100,1)</f>
        <v>19.100000000000001</v>
      </c>
    </row>
    <row r="71" spans="1:5" ht="15.75" customHeight="1" x14ac:dyDescent="0.2"/>
    <row r="72" spans="1:5" ht="15.75" customHeight="1" x14ac:dyDescent="0.2"/>
    <row r="73" spans="1:5" ht="15.75" customHeight="1" x14ac:dyDescent="0.2"/>
    <row r="74" spans="1:5" ht="15.75" customHeight="1" x14ac:dyDescent="0.2"/>
    <row r="75" spans="1:5" ht="15.75" customHeight="1" x14ac:dyDescent="0.2"/>
    <row r="76" spans="1:5" ht="15.75" customHeight="1" x14ac:dyDescent="0.2"/>
    <row r="77" spans="1:5" ht="15.75" customHeight="1" x14ac:dyDescent="0.2"/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2:A13"/>
    <mergeCell ref="A14:A25"/>
    <mergeCell ref="A26:A37"/>
    <mergeCell ref="A50:A61"/>
    <mergeCell ref="A63:A7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C4DBC-98CD-4341-B217-9BD78F0B2398}">
  <dimension ref="A1:W376"/>
  <sheetViews>
    <sheetView topLeftCell="B1" workbookViewId="0">
      <pane xSplit="2" ySplit="1" topLeftCell="D346" activePane="bottomRight" state="frozen"/>
      <selection activeCell="B1" sqref="B1"/>
      <selection pane="topRight" activeCell="D1" sqref="D1"/>
      <selection pane="bottomLeft" activeCell="B2" sqref="B2"/>
      <selection pane="bottomRight" activeCell="M352" sqref="M352:M370"/>
    </sheetView>
  </sheetViews>
  <sheetFormatPr baseColWidth="10" defaultRowHeight="16" x14ac:dyDescent="0.2"/>
  <cols>
    <col min="8" max="8" width="13.33203125" customWidth="1"/>
    <col min="20" max="20" width="11.1640625" bestFit="1" customWidth="1"/>
    <col min="276" max="276" width="11.1640625" bestFit="1" customWidth="1"/>
    <col min="532" max="532" width="11.1640625" bestFit="1" customWidth="1"/>
    <col min="788" max="788" width="11.1640625" bestFit="1" customWidth="1"/>
    <col min="1044" max="1044" width="11.1640625" bestFit="1" customWidth="1"/>
    <col min="1300" max="1300" width="11.1640625" bestFit="1" customWidth="1"/>
    <col min="1556" max="1556" width="11.1640625" bestFit="1" customWidth="1"/>
    <col min="1812" max="1812" width="11.1640625" bestFit="1" customWidth="1"/>
    <col min="2068" max="2068" width="11.1640625" bestFit="1" customWidth="1"/>
    <col min="2324" max="2324" width="11.1640625" bestFit="1" customWidth="1"/>
    <col min="2580" max="2580" width="11.1640625" bestFit="1" customWidth="1"/>
    <col min="2836" max="2836" width="11.1640625" bestFit="1" customWidth="1"/>
    <col min="3092" max="3092" width="11.1640625" bestFit="1" customWidth="1"/>
    <col min="3348" max="3348" width="11.1640625" bestFit="1" customWidth="1"/>
    <col min="3604" max="3604" width="11.1640625" bestFit="1" customWidth="1"/>
    <col min="3860" max="3860" width="11.1640625" bestFit="1" customWidth="1"/>
    <col min="4116" max="4116" width="11.1640625" bestFit="1" customWidth="1"/>
    <col min="4372" max="4372" width="11.1640625" bestFit="1" customWidth="1"/>
    <col min="4628" max="4628" width="11.1640625" bestFit="1" customWidth="1"/>
    <col min="4884" max="4884" width="11.1640625" bestFit="1" customWidth="1"/>
    <col min="5140" max="5140" width="11.1640625" bestFit="1" customWidth="1"/>
    <col min="5396" max="5396" width="11.1640625" bestFit="1" customWidth="1"/>
    <col min="5652" max="5652" width="11.1640625" bestFit="1" customWidth="1"/>
    <col min="5908" max="5908" width="11.1640625" bestFit="1" customWidth="1"/>
    <col min="6164" max="6164" width="11.1640625" bestFit="1" customWidth="1"/>
    <col min="6420" max="6420" width="11.1640625" bestFit="1" customWidth="1"/>
    <col min="6676" max="6676" width="11.1640625" bestFit="1" customWidth="1"/>
    <col min="6932" max="6932" width="11.1640625" bestFit="1" customWidth="1"/>
    <col min="7188" max="7188" width="11.1640625" bestFit="1" customWidth="1"/>
    <col min="7444" max="7444" width="11.1640625" bestFit="1" customWidth="1"/>
    <col min="7700" max="7700" width="11.1640625" bestFit="1" customWidth="1"/>
    <col min="7956" max="7956" width="11.1640625" bestFit="1" customWidth="1"/>
    <col min="8212" max="8212" width="11.1640625" bestFit="1" customWidth="1"/>
    <col min="8468" max="8468" width="11.1640625" bestFit="1" customWidth="1"/>
    <col min="8724" max="8724" width="11.1640625" bestFit="1" customWidth="1"/>
    <col min="8980" max="8980" width="11.1640625" bestFit="1" customWidth="1"/>
    <col min="9236" max="9236" width="11.1640625" bestFit="1" customWidth="1"/>
    <col min="9492" max="9492" width="11.1640625" bestFit="1" customWidth="1"/>
    <col min="9748" max="9748" width="11.1640625" bestFit="1" customWidth="1"/>
    <col min="10004" max="10004" width="11.1640625" bestFit="1" customWidth="1"/>
    <col min="10260" max="10260" width="11.1640625" bestFit="1" customWidth="1"/>
    <col min="10516" max="10516" width="11.1640625" bestFit="1" customWidth="1"/>
    <col min="10772" max="10772" width="11.1640625" bestFit="1" customWidth="1"/>
    <col min="11028" max="11028" width="11.1640625" bestFit="1" customWidth="1"/>
    <col min="11284" max="11284" width="11.1640625" bestFit="1" customWidth="1"/>
    <col min="11540" max="11540" width="11.1640625" bestFit="1" customWidth="1"/>
    <col min="11796" max="11796" width="11.1640625" bestFit="1" customWidth="1"/>
    <col min="12052" max="12052" width="11.1640625" bestFit="1" customWidth="1"/>
    <col min="12308" max="12308" width="11.1640625" bestFit="1" customWidth="1"/>
    <col min="12564" max="12564" width="11.1640625" bestFit="1" customWidth="1"/>
    <col min="12820" max="12820" width="11.1640625" bestFit="1" customWidth="1"/>
    <col min="13076" max="13076" width="11.1640625" bestFit="1" customWidth="1"/>
    <col min="13332" max="13332" width="11.1640625" bestFit="1" customWidth="1"/>
    <col min="13588" max="13588" width="11.1640625" bestFit="1" customWidth="1"/>
    <col min="13844" max="13844" width="11.1640625" bestFit="1" customWidth="1"/>
    <col min="14100" max="14100" width="11.1640625" bestFit="1" customWidth="1"/>
    <col min="14356" max="14356" width="11.1640625" bestFit="1" customWidth="1"/>
    <col min="14612" max="14612" width="11.1640625" bestFit="1" customWidth="1"/>
    <col min="14868" max="14868" width="11.1640625" bestFit="1" customWidth="1"/>
    <col min="15124" max="15124" width="11.1640625" bestFit="1" customWidth="1"/>
    <col min="15380" max="15380" width="11.1640625" bestFit="1" customWidth="1"/>
    <col min="15636" max="15636" width="11.1640625" bestFit="1" customWidth="1"/>
    <col min="15892" max="15892" width="11.1640625" bestFit="1" customWidth="1"/>
    <col min="16148" max="16148" width="11.1640625" bestFit="1" customWidth="1"/>
  </cols>
  <sheetData>
    <row r="1" spans="1:22" ht="45" x14ac:dyDescent="0.2">
      <c r="C1" s="28"/>
      <c r="D1" s="55" t="s">
        <v>53</v>
      </c>
      <c r="E1" s="56" t="s">
        <v>38</v>
      </c>
      <c r="F1" s="56" t="s">
        <v>39</v>
      </c>
      <c r="G1" s="57" t="s">
        <v>51</v>
      </c>
      <c r="H1" s="57" t="s">
        <v>52</v>
      </c>
      <c r="I1" s="53" t="s">
        <v>54</v>
      </c>
      <c r="J1" s="53"/>
      <c r="K1" s="53"/>
      <c r="O1" s="29" t="s">
        <v>40</v>
      </c>
      <c r="P1" s="30" t="s">
        <v>41</v>
      </c>
    </row>
    <row r="2" spans="1:22" x14ac:dyDescent="0.2">
      <c r="A2">
        <f>YEAR(C2)</f>
        <v>1993</v>
      </c>
      <c r="B2">
        <f>MONTH(C2)</f>
        <v>12</v>
      </c>
      <c r="C2" s="31">
        <v>34304</v>
      </c>
      <c r="D2" s="58">
        <v>10607.9225806452</v>
      </c>
      <c r="E2" s="59">
        <v>2314983</v>
      </c>
      <c r="F2" s="59">
        <v>2367640</v>
      </c>
      <c r="G2" s="60">
        <v>152178</v>
      </c>
      <c r="H2" s="64">
        <f>G2/D2</f>
        <v>14.345692933096817</v>
      </c>
      <c r="I2" s="65">
        <f>H2*F2/1000000</f>
        <v>33.965436416117349</v>
      </c>
      <c r="J2" s="65"/>
      <c r="K2" s="54"/>
    </row>
    <row r="3" spans="1:22" x14ac:dyDescent="0.2">
      <c r="A3">
        <f t="shared" ref="A3:A66" si="0">YEAR(C3)</f>
        <v>1994</v>
      </c>
      <c r="B3">
        <f t="shared" ref="B3:B66" si="1">MONTH(C3)</f>
        <v>1</v>
      </c>
      <c r="C3" s="31">
        <v>34335</v>
      </c>
      <c r="D3" s="58">
        <v>10631.463548387101</v>
      </c>
      <c r="E3" s="59">
        <v>2333260</v>
      </c>
      <c r="F3" s="59">
        <v>2388633</v>
      </c>
      <c r="G3" s="60">
        <v>177499.580602378</v>
      </c>
      <c r="H3" s="64">
        <f t="shared" ref="H3:H66" si="2">G3/D3</f>
        <v>16.695686327147918</v>
      </c>
      <c r="I3" s="65">
        <f t="shared" ref="I3:I66" si="3">H3*F3/1000000</f>
        <v>39.879867318674314</v>
      </c>
      <c r="J3" s="65"/>
      <c r="K3" s="54"/>
      <c r="S3" s="29" t="s">
        <v>56</v>
      </c>
      <c r="T3" s="32"/>
      <c r="U3" s="49" t="s">
        <v>55</v>
      </c>
    </row>
    <row r="4" spans="1:22" x14ac:dyDescent="0.2">
      <c r="A4">
        <f t="shared" si="0"/>
        <v>1994</v>
      </c>
      <c r="B4">
        <f t="shared" si="1"/>
        <v>2</v>
      </c>
      <c r="C4" s="31">
        <v>34366</v>
      </c>
      <c r="D4" s="58">
        <v>10672.374285714301</v>
      </c>
      <c r="E4" s="59">
        <v>2324405</v>
      </c>
      <c r="F4" s="59">
        <v>2380091</v>
      </c>
      <c r="G4" s="60">
        <v>165455.37391091348</v>
      </c>
      <c r="H4" s="64">
        <f>G4/D4</f>
        <v>15.503145736969397</v>
      </c>
      <c r="I4" s="65">
        <f t="shared" si="3"/>
        <v>36.898897640249231</v>
      </c>
      <c r="J4" s="65"/>
      <c r="K4" s="54"/>
      <c r="S4" s="29">
        <v>7</v>
      </c>
      <c r="T4">
        <v>1994</v>
      </c>
      <c r="U4" s="51">
        <f t="shared" ref="U4:U33" si="4">SUMIFS($I$2:$I$366,$A$2:$A$366,T4,$B$2:$B$366,"&lt;="&amp;$S$4)</f>
        <v>261.81235737143601</v>
      </c>
    </row>
    <row r="5" spans="1:22" x14ac:dyDescent="0.2">
      <c r="A5">
        <f t="shared" si="0"/>
        <v>1994</v>
      </c>
      <c r="B5">
        <f t="shared" si="1"/>
        <v>3</v>
      </c>
      <c r="C5" s="31">
        <v>34394</v>
      </c>
      <c r="D5" s="58">
        <v>10758.0532258065</v>
      </c>
      <c r="E5" s="59">
        <v>2335382</v>
      </c>
      <c r="F5" s="59">
        <v>2392527</v>
      </c>
      <c r="G5" s="60">
        <v>163825.04473596328</v>
      </c>
      <c r="H5" s="64">
        <f t="shared" si="2"/>
        <v>15.228131084439935</v>
      </c>
      <c r="I5" s="65">
        <f t="shared" si="3"/>
        <v>36.433714779061823</v>
      </c>
      <c r="J5" s="65"/>
      <c r="K5" s="54"/>
      <c r="T5">
        <f>T4+1</f>
        <v>1995</v>
      </c>
      <c r="U5" s="51">
        <f t="shared" si="4"/>
        <v>281.05304336335416</v>
      </c>
      <c r="V5" s="33">
        <f t="shared" ref="V5:V33" si="5">(U5/U4-1)*100</f>
        <v>7.3490366096895743</v>
      </c>
    </row>
    <row r="6" spans="1:22" x14ac:dyDescent="0.2">
      <c r="A6">
        <f t="shared" si="0"/>
        <v>1994</v>
      </c>
      <c r="B6">
        <f t="shared" si="1"/>
        <v>4</v>
      </c>
      <c r="C6" s="31">
        <v>34425</v>
      </c>
      <c r="D6" s="58">
        <v>10815.376</v>
      </c>
      <c r="E6" s="59">
        <v>2338367</v>
      </c>
      <c r="F6" s="59">
        <v>2394838</v>
      </c>
      <c r="G6" s="60">
        <v>168118.37416894169</v>
      </c>
      <c r="H6" s="64">
        <f t="shared" si="2"/>
        <v>15.544385527506551</v>
      </c>
      <c r="I6" s="65">
        <f t="shared" si="3"/>
        <v>37.226285147922731</v>
      </c>
      <c r="J6" s="65"/>
      <c r="K6" s="54"/>
      <c r="T6">
        <f t="shared" ref="T6:T36" si="6">T5+1</f>
        <v>1996</v>
      </c>
      <c r="U6" s="51">
        <f t="shared" si="4"/>
        <v>300.08191264560139</v>
      </c>
      <c r="V6" s="33">
        <f t="shared" si="5"/>
        <v>6.7705615475745384</v>
      </c>
    </row>
    <row r="7" spans="1:22" x14ac:dyDescent="0.2">
      <c r="A7">
        <f t="shared" si="0"/>
        <v>1994</v>
      </c>
      <c r="B7">
        <f t="shared" si="1"/>
        <v>5</v>
      </c>
      <c r="C7" s="31">
        <v>34455</v>
      </c>
      <c r="D7" s="58">
        <v>10914.6329032258</v>
      </c>
      <c r="E7" s="59">
        <v>2358837</v>
      </c>
      <c r="F7" s="59">
        <v>2416258</v>
      </c>
      <c r="G7" s="60">
        <v>174484.37211796091</v>
      </c>
      <c r="H7" s="64">
        <f t="shared" si="2"/>
        <v>15.986279489655796</v>
      </c>
      <c r="I7" s="65">
        <f t="shared" si="3"/>
        <v>38.626975707116735</v>
      </c>
      <c r="J7" s="65"/>
      <c r="K7" s="54"/>
      <c r="T7">
        <f t="shared" si="6"/>
        <v>1997</v>
      </c>
      <c r="U7" s="51">
        <f t="shared" si="4"/>
        <v>321.14962910556085</v>
      </c>
      <c r="V7" s="33">
        <f t="shared" si="5"/>
        <v>7.0206552185104742</v>
      </c>
    </row>
    <row r="8" spans="1:22" x14ac:dyDescent="0.2">
      <c r="A8">
        <f t="shared" si="0"/>
        <v>1994</v>
      </c>
      <c r="B8">
        <f t="shared" si="1"/>
        <v>6</v>
      </c>
      <c r="C8" s="31">
        <v>34486</v>
      </c>
      <c r="D8" s="58">
        <v>10996.5546666667</v>
      </c>
      <c r="E8" s="59">
        <v>2312094</v>
      </c>
      <c r="F8" s="59">
        <v>2370215</v>
      </c>
      <c r="G8" s="60">
        <v>167934.61453412453</v>
      </c>
      <c r="H8" s="64">
        <f t="shared" si="2"/>
        <v>15.271566379165671</v>
      </c>
      <c r="I8" s="65">
        <f t="shared" si="3"/>
        <v>36.196895705394162</v>
      </c>
      <c r="J8" s="65"/>
      <c r="K8" s="54"/>
      <c r="T8">
        <f t="shared" si="6"/>
        <v>1998</v>
      </c>
      <c r="U8" s="51">
        <f t="shared" si="4"/>
        <v>345.30398076592212</v>
      </c>
      <c r="V8" s="33">
        <f t="shared" si="5"/>
        <v>7.5212142475873156</v>
      </c>
    </row>
    <row r="9" spans="1:22" x14ac:dyDescent="0.2">
      <c r="A9">
        <f t="shared" si="0"/>
        <v>1994</v>
      </c>
      <c r="B9">
        <f t="shared" si="1"/>
        <v>7</v>
      </c>
      <c r="C9" s="31">
        <v>34516</v>
      </c>
      <c r="D9" s="58">
        <v>11121.4964516129</v>
      </c>
      <c r="E9" s="59">
        <v>2299338</v>
      </c>
      <c r="F9" s="59">
        <v>2356820</v>
      </c>
      <c r="G9" s="60">
        <v>172472.90553415194</v>
      </c>
      <c r="H9" s="64">
        <f t="shared" si="2"/>
        <v>15.508066408557724</v>
      </c>
      <c r="I9" s="65">
        <f t="shared" si="3"/>
        <v>36.549721073017018</v>
      </c>
      <c r="J9" s="65"/>
      <c r="K9" s="54"/>
      <c r="T9">
        <f t="shared" si="6"/>
        <v>1999</v>
      </c>
      <c r="U9" s="51">
        <f t="shared" si="4"/>
        <v>337.17059102972081</v>
      </c>
      <c r="V9" s="33">
        <f t="shared" si="5"/>
        <v>-2.3554288943210433</v>
      </c>
    </row>
    <row r="10" spans="1:22" x14ac:dyDescent="0.2">
      <c r="A10">
        <f t="shared" si="0"/>
        <v>1994</v>
      </c>
      <c r="B10">
        <f t="shared" si="1"/>
        <v>8</v>
      </c>
      <c r="C10" s="31">
        <v>34547</v>
      </c>
      <c r="D10" s="58">
        <v>11183.9490322581</v>
      </c>
      <c r="E10" s="59">
        <v>2293481</v>
      </c>
      <c r="F10" s="59">
        <v>2351888</v>
      </c>
      <c r="G10" s="60">
        <v>171737.16249540795</v>
      </c>
      <c r="H10" s="64">
        <f t="shared" si="2"/>
        <v>15.355681790042391</v>
      </c>
      <c r="I10" s="65">
        <f t="shared" si="3"/>
        <v>36.114843733819214</v>
      </c>
      <c r="J10" s="65"/>
      <c r="K10" s="54"/>
      <c r="T10">
        <f t="shared" si="6"/>
        <v>2000</v>
      </c>
      <c r="U10" s="51">
        <f t="shared" si="4"/>
        <v>356.17164877634264</v>
      </c>
      <c r="V10" s="33">
        <f t="shared" si="5"/>
        <v>5.6354433785557934</v>
      </c>
    </row>
    <row r="11" spans="1:22" x14ac:dyDescent="0.2">
      <c r="A11">
        <f t="shared" si="0"/>
        <v>1994</v>
      </c>
      <c r="B11">
        <f t="shared" si="1"/>
        <v>9</v>
      </c>
      <c r="C11" s="31">
        <v>34578</v>
      </c>
      <c r="D11" s="58">
        <v>11264.461666666701</v>
      </c>
      <c r="E11" s="59">
        <v>2295149</v>
      </c>
      <c r="F11" s="59">
        <v>2352174</v>
      </c>
      <c r="G11" s="60">
        <v>173872.37250433004</v>
      </c>
      <c r="H11" s="64">
        <f t="shared" si="2"/>
        <v>15.435479976716998</v>
      </c>
      <c r="I11" s="65">
        <f t="shared" si="3"/>
        <v>36.306934678754331</v>
      </c>
      <c r="J11" s="65"/>
      <c r="K11" s="54"/>
      <c r="T11">
        <f t="shared" si="6"/>
        <v>2001</v>
      </c>
      <c r="U11" s="51">
        <f t="shared" si="4"/>
        <v>366.83334759663143</v>
      </c>
      <c r="V11" s="33">
        <f t="shared" si="5"/>
        <v>2.9934159153087947</v>
      </c>
    </row>
    <row r="12" spans="1:22" x14ac:dyDescent="0.2">
      <c r="A12">
        <f t="shared" si="0"/>
        <v>1994</v>
      </c>
      <c r="B12">
        <f t="shared" si="1"/>
        <v>10</v>
      </c>
      <c r="C12" s="31">
        <v>34608</v>
      </c>
      <c r="D12" s="58">
        <v>11369.1474193548</v>
      </c>
      <c r="E12" s="59">
        <v>2307777</v>
      </c>
      <c r="F12" s="59">
        <v>2364806</v>
      </c>
      <c r="G12" s="60">
        <v>185465.52859346601</v>
      </c>
      <c r="H12" s="64">
        <f t="shared" si="2"/>
        <v>16.313055126519874</v>
      </c>
      <c r="I12" s="65">
        <f t="shared" si="3"/>
        <v>38.577210641524957</v>
      </c>
      <c r="J12" s="65"/>
      <c r="K12" s="54"/>
      <c r="T12">
        <f t="shared" si="6"/>
        <v>2002</v>
      </c>
      <c r="U12" s="51">
        <f t="shared" si="4"/>
        <v>381.71948873470495</v>
      </c>
      <c r="V12" s="33">
        <f t="shared" si="5"/>
        <v>4.0580119652704694</v>
      </c>
    </row>
    <row r="13" spans="1:22" x14ac:dyDescent="0.2">
      <c r="A13">
        <f t="shared" si="0"/>
        <v>1994</v>
      </c>
      <c r="B13">
        <f t="shared" si="1"/>
        <v>11</v>
      </c>
      <c r="C13" s="31">
        <v>34639</v>
      </c>
      <c r="D13" s="58">
        <v>11431.169666666699</v>
      </c>
      <c r="E13" s="59">
        <v>2346798</v>
      </c>
      <c r="F13" s="59">
        <v>2402807</v>
      </c>
      <c r="G13" s="60">
        <v>174308.93368672556</v>
      </c>
      <c r="H13" s="64">
        <f t="shared" si="2"/>
        <v>15.248564999871411</v>
      </c>
      <c r="I13" s="65">
        <f>H13*F13/1000000</f>
        <v>36.639358721646026</v>
      </c>
      <c r="J13" s="65"/>
      <c r="K13" s="54"/>
      <c r="T13">
        <f t="shared" si="6"/>
        <v>2003</v>
      </c>
      <c r="U13" s="51">
        <f t="shared" si="4"/>
        <v>374.53933121000631</v>
      </c>
      <c r="V13" s="33">
        <f t="shared" si="5"/>
        <v>-1.881003652315183</v>
      </c>
    </row>
    <row r="14" spans="1:22" x14ac:dyDescent="0.2">
      <c r="A14">
        <f t="shared" si="0"/>
        <v>1994</v>
      </c>
      <c r="B14">
        <f t="shared" si="1"/>
        <v>12</v>
      </c>
      <c r="C14" s="31">
        <v>34669</v>
      </c>
      <c r="D14" s="58">
        <v>11499.766129032299</v>
      </c>
      <c r="E14" s="59">
        <v>2380946</v>
      </c>
      <c r="F14" s="59">
        <v>2436266</v>
      </c>
      <c r="G14" s="60">
        <v>174918.72615469739</v>
      </c>
      <c r="H14" s="64">
        <f t="shared" si="2"/>
        <v>15.210633346107599</v>
      </c>
      <c r="I14" s="65">
        <f t="shared" si="3"/>
        <v>37.057148859588175</v>
      </c>
      <c r="J14" s="65"/>
      <c r="K14" s="66">
        <f>SUM(I2:I14)</f>
        <v>480.47329042288607</v>
      </c>
      <c r="L14" s="33">
        <f t="shared" ref="L14:L77" si="7">(E14/E2-1)*100</f>
        <v>2.849394574387798</v>
      </c>
      <c r="M14" s="33">
        <f t="shared" ref="M14:M77" si="8">(F14/F2-1)*100</f>
        <v>2.898498082478751</v>
      </c>
      <c r="N14" s="33"/>
      <c r="O14">
        <f>IF(M14&gt;=0,M14,"")</f>
        <v>2.898498082478751</v>
      </c>
      <c r="P14" t="str">
        <f>IF(M14&lt;0,M14,"")</f>
        <v/>
      </c>
      <c r="T14">
        <f t="shared" si="6"/>
        <v>2004</v>
      </c>
      <c r="U14" s="51">
        <f t="shared" si="4"/>
        <v>393.35466560793168</v>
      </c>
      <c r="V14" s="33">
        <f t="shared" si="5"/>
        <v>5.0235937403795727</v>
      </c>
    </row>
    <row r="15" spans="1:22" x14ac:dyDescent="0.2">
      <c r="A15">
        <f t="shared" si="0"/>
        <v>1995</v>
      </c>
      <c r="B15">
        <f t="shared" si="1"/>
        <v>1</v>
      </c>
      <c r="C15" s="31">
        <v>34700</v>
      </c>
      <c r="D15" s="58">
        <v>11559.7490322581</v>
      </c>
      <c r="E15" s="59">
        <v>2375470</v>
      </c>
      <c r="F15" s="59">
        <v>2432970</v>
      </c>
      <c r="G15" s="60">
        <v>203104.60300702433</v>
      </c>
      <c r="H15" s="64">
        <f t="shared" si="2"/>
        <v>17.569983780811334</v>
      </c>
      <c r="I15" s="65">
        <f t="shared" si="3"/>
        <v>42.747243439200552</v>
      </c>
      <c r="J15" s="65"/>
      <c r="K15" s="66">
        <f t="shared" ref="K15:K78" si="9">SUM(I3:I15)</f>
        <v>489.25509744596923</v>
      </c>
      <c r="L15" s="33">
        <f t="shared" si="7"/>
        <v>1.8090568560726217</v>
      </c>
      <c r="M15" s="33">
        <f t="shared" si="8"/>
        <v>1.8561662674843715</v>
      </c>
      <c r="N15" s="33"/>
      <c r="O15">
        <f t="shared" ref="O15:O78" si="10">IF(M15&gt;=0,M15,"")</f>
        <v>1.8561662674843715</v>
      </c>
      <c r="P15" t="str">
        <f t="shared" ref="P15:P78" si="11">IF(M15&lt;0,M15,"")</f>
        <v/>
      </c>
      <c r="T15">
        <f t="shared" si="6"/>
        <v>2005</v>
      </c>
      <c r="U15" s="51">
        <f t="shared" si="4"/>
        <v>437.57301957617699</v>
      </c>
      <c r="V15" s="33">
        <f t="shared" si="5"/>
        <v>11.241344728911651</v>
      </c>
    </row>
    <row r="16" spans="1:22" x14ac:dyDescent="0.2">
      <c r="A16">
        <f t="shared" si="0"/>
        <v>1995</v>
      </c>
      <c r="B16">
        <f t="shared" si="1"/>
        <v>2</v>
      </c>
      <c r="C16" s="31">
        <v>34731</v>
      </c>
      <c r="D16" s="58">
        <v>11603.2628571429</v>
      </c>
      <c r="E16" s="59">
        <v>2361912</v>
      </c>
      <c r="F16" s="59">
        <v>2418927</v>
      </c>
      <c r="G16" s="60">
        <v>186823.36064172254</v>
      </c>
      <c r="H16" s="64">
        <f t="shared" si="2"/>
        <v>16.100933241093923</v>
      </c>
      <c r="I16" s="65">
        <f t="shared" si="3"/>
        <v>38.946982142079598</v>
      </c>
      <c r="J16" s="65"/>
      <c r="K16" s="66">
        <f t="shared" si="9"/>
        <v>488.32221226937452</v>
      </c>
      <c r="L16" s="33">
        <f t="shared" si="7"/>
        <v>1.6136172482850375</v>
      </c>
      <c r="M16" s="33">
        <f t="shared" si="8"/>
        <v>1.6317023172643497</v>
      </c>
      <c r="N16" s="33"/>
      <c r="O16">
        <f t="shared" si="10"/>
        <v>1.6317023172643497</v>
      </c>
      <c r="P16" t="str">
        <f t="shared" si="11"/>
        <v/>
      </c>
      <c r="T16">
        <f t="shared" si="6"/>
        <v>2006</v>
      </c>
      <c r="U16" s="51">
        <f t="shared" si="4"/>
        <v>471.77517268196851</v>
      </c>
      <c r="V16" s="33">
        <f t="shared" si="5"/>
        <v>7.8163304352994567</v>
      </c>
    </row>
    <row r="17" spans="1:22" x14ac:dyDescent="0.2">
      <c r="A17">
        <f t="shared" si="0"/>
        <v>1995</v>
      </c>
      <c r="B17">
        <f t="shared" si="1"/>
        <v>3</v>
      </c>
      <c r="C17" s="31">
        <v>34759</v>
      </c>
      <c r="D17" s="58">
        <v>11669.8448387097</v>
      </c>
      <c r="E17" s="59">
        <v>2396007</v>
      </c>
      <c r="F17" s="59">
        <v>2455461</v>
      </c>
      <c r="G17" s="60">
        <v>186086.17501845886</v>
      </c>
      <c r="H17" s="64">
        <f t="shared" si="2"/>
        <v>15.945899674792408</v>
      </c>
      <c r="I17" s="65">
        <f t="shared" si="3"/>
        <v>39.15453476136544</v>
      </c>
      <c r="J17" s="65"/>
      <c r="K17" s="66">
        <f t="shared" si="9"/>
        <v>490.57784939049071</v>
      </c>
      <c r="L17" s="33">
        <f t="shared" si="7"/>
        <v>2.5959350547362314</v>
      </c>
      <c r="M17" s="33">
        <f t="shared" si="8"/>
        <v>2.6304405342133963</v>
      </c>
      <c r="N17" s="33"/>
      <c r="O17">
        <f t="shared" si="10"/>
        <v>2.6304405342133963</v>
      </c>
      <c r="P17" t="str">
        <f t="shared" si="11"/>
        <v/>
      </c>
      <c r="T17">
        <f t="shared" si="6"/>
        <v>2007</v>
      </c>
      <c r="U17" s="51">
        <f t="shared" si="4"/>
        <v>519.73031293591589</v>
      </c>
      <c r="V17" s="33">
        <f t="shared" si="5"/>
        <v>10.164829145486799</v>
      </c>
    </row>
    <row r="18" spans="1:22" x14ac:dyDescent="0.2">
      <c r="A18">
        <f t="shared" si="0"/>
        <v>1995</v>
      </c>
      <c r="B18">
        <f t="shared" si="1"/>
        <v>4</v>
      </c>
      <c r="C18" s="31">
        <v>34790</v>
      </c>
      <c r="D18" s="58">
        <v>11731.4523333333</v>
      </c>
      <c r="E18" s="59">
        <v>2422681</v>
      </c>
      <c r="F18" s="59">
        <v>2480415</v>
      </c>
      <c r="G18" s="60">
        <v>190476.7464009047</v>
      </c>
      <c r="H18" s="64">
        <f t="shared" si="2"/>
        <v>16.236416514235952</v>
      </c>
      <c r="I18" s="65">
        <f t="shared" si="3"/>
        <v>40.273051068158566</v>
      </c>
      <c r="J18" s="65"/>
      <c r="K18" s="66">
        <f t="shared" si="9"/>
        <v>494.41718567958748</v>
      </c>
      <c r="L18" s="33">
        <f t="shared" si="7"/>
        <v>3.6056786637854499</v>
      </c>
      <c r="M18" s="33">
        <f t="shared" si="8"/>
        <v>3.5733941084950205</v>
      </c>
      <c r="N18" s="33"/>
      <c r="O18">
        <f t="shared" si="10"/>
        <v>3.5733941084950205</v>
      </c>
      <c r="P18" t="str">
        <f t="shared" si="11"/>
        <v/>
      </c>
      <c r="T18">
        <f t="shared" si="6"/>
        <v>2008</v>
      </c>
      <c r="U18" s="51">
        <f t="shared" si="4"/>
        <v>561.20669093735171</v>
      </c>
      <c r="V18" s="33">
        <f t="shared" si="5"/>
        <v>7.9803653874139124</v>
      </c>
    </row>
    <row r="19" spans="1:22" x14ac:dyDescent="0.2">
      <c r="A19">
        <f t="shared" si="0"/>
        <v>1995</v>
      </c>
      <c r="B19">
        <f t="shared" si="1"/>
        <v>5</v>
      </c>
      <c r="C19" s="31">
        <v>34820</v>
      </c>
      <c r="D19" s="58">
        <v>11801.8512903226</v>
      </c>
      <c r="E19" s="59">
        <v>2446568</v>
      </c>
      <c r="F19" s="59">
        <v>2505989</v>
      </c>
      <c r="G19" s="60">
        <v>196113.94787566905</v>
      </c>
      <c r="H19" s="64">
        <f t="shared" si="2"/>
        <v>16.617219032109016</v>
      </c>
      <c r="I19" s="65">
        <f t="shared" si="3"/>
        <v>41.642568105055837</v>
      </c>
      <c r="J19" s="65"/>
      <c r="K19" s="66">
        <f t="shared" si="9"/>
        <v>498.83346863672057</v>
      </c>
      <c r="L19" s="33">
        <f t="shared" si="7"/>
        <v>3.7192480870869904</v>
      </c>
      <c r="M19" s="33">
        <f t="shared" si="8"/>
        <v>3.7136348850164147</v>
      </c>
      <c r="N19" s="33"/>
      <c r="O19">
        <f t="shared" si="10"/>
        <v>3.7136348850164147</v>
      </c>
      <c r="P19" t="str">
        <f t="shared" si="11"/>
        <v/>
      </c>
      <c r="T19">
        <f t="shared" si="6"/>
        <v>2009</v>
      </c>
      <c r="U19" s="51">
        <f t="shared" si="4"/>
        <v>585.098457941839</v>
      </c>
      <c r="V19" s="33">
        <f t="shared" si="5"/>
        <v>4.2572134991089028</v>
      </c>
    </row>
    <row r="20" spans="1:22" x14ac:dyDescent="0.2">
      <c r="A20">
        <f t="shared" si="0"/>
        <v>1995</v>
      </c>
      <c r="B20">
        <f t="shared" si="1"/>
        <v>6</v>
      </c>
      <c r="C20" s="31">
        <v>34851</v>
      </c>
      <c r="D20" s="58">
        <v>11872.196333333301</v>
      </c>
      <c r="E20" s="59">
        <v>2389932</v>
      </c>
      <c r="F20" s="59">
        <v>2449331</v>
      </c>
      <c r="G20" s="60">
        <v>189882</v>
      </c>
      <c r="H20" s="64">
        <f t="shared" si="2"/>
        <v>15.993839275288309</v>
      </c>
      <c r="I20" s="65">
        <f t="shared" si="3"/>
        <v>39.17420634598119</v>
      </c>
      <c r="J20" s="65"/>
      <c r="K20" s="66">
        <f t="shared" si="9"/>
        <v>499.38069927558502</v>
      </c>
      <c r="L20" s="33">
        <f t="shared" si="7"/>
        <v>3.3665586260766212</v>
      </c>
      <c r="M20" s="33">
        <f t="shared" si="8"/>
        <v>3.3379250405553895</v>
      </c>
      <c r="N20" s="33"/>
      <c r="O20">
        <f t="shared" si="10"/>
        <v>3.3379250405553895</v>
      </c>
      <c r="P20" t="str">
        <f t="shared" si="11"/>
        <v/>
      </c>
      <c r="T20">
        <f t="shared" si="6"/>
        <v>2010</v>
      </c>
      <c r="U20" s="51">
        <f t="shared" si="4"/>
        <v>646.37331196022683</v>
      </c>
      <c r="V20" s="33">
        <f t="shared" si="5"/>
        <v>10.472571442750024</v>
      </c>
    </row>
    <row r="21" spans="1:22" x14ac:dyDescent="0.2">
      <c r="A21">
        <f t="shared" si="0"/>
        <v>1995</v>
      </c>
      <c r="B21">
        <f t="shared" si="1"/>
        <v>7</v>
      </c>
      <c r="C21" s="31">
        <v>34881</v>
      </c>
      <c r="D21" s="58">
        <v>11947.030967741901</v>
      </c>
      <c r="E21" s="59">
        <v>2349638</v>
      </c>
      <c r="F21" s="59">
        <v>2410403</v>
      </c>
      <c r="G21" s="60">
        <v>193868.67468095585</v>
      </c>
      <c r="H21" s="64">
        <f t="shared" si="2"/>
        <v>16.227351816900732</v>
      </c>
      <c r="I21" s="65">
        <f t="shared" si="3"/>
        <v>39.114457501512973</v>
      </c>
      <c r="J21" s="65"/>
      <c r="K21" s="66">
        <f t="shared" si="9"/>
        <v>502.29826107170385</v>
      </c>
      <c r="L21" s="33">
        <f t="shared" si="7"/>
        <v>2.1875861661051932</v>
      </c>
      <c r="M21" s="33">
        <f t="shared" si="8"/>
        <v>2.2735295864766858</v>
      </c>
      <c r="N21" s="33"/>
      <c r="O21">
        <f t="shared" si="10"/>
        <v>2.2735295864766858</v>
      </c>
      <c r="P21" t="str">
        <f t="shared" si="11"/>
        <v/>
      </c>
      <c r="T21">
        <f t="shared" si="6"/>
        <v>2011</v>
      </c>
      <c r="U21" s="51">
        <f t="shared" si="4"/>
        <v>717.23999914914623</v>
      </c>
      <c r="V21" s="33">
        <f t="shared" si="5"/>
        <v>10.963739665241622</v>
      </c>
    </row>
    <row r="22" spans="1:22" x14ac:dyDescent="0.2">
      <c r="A22">
        <f t="shared" si="0"/>
        <v>1995</v>
      </c>
      <c r="B22">
        <f t="shared" si="1"/>
        <v>8</v>
      </c>
      <c r="C22" s="31">
        <v>34912</v>
      </c>
      <c r="D22" s="58">
        <v>12033.4503225806</v>
      </c>
      <c r="E22" s="59">
        <v>2363201</v>
      </c>
      <c r="F22" s="59">
        <v>2424157</v>
      </c>
      <c r="G22" s="60">
        <v>194515.3880953255</v>
      </c>
      <c r="H22" s="64">
        <f t="shared" si="2"/>
        <v>16.164556538727727</v>
      </c>
      <c r="I22" s="65">
        <f t="shared" si="3"/>
        <v>39.185422885252585</v>
      </c>
      <c r="J22" s="65"/>
      <c r="K22" s="66">
        <f t="shared" si="9"/>
        <v>504.93396288393944</v>
      </c>
      <c r="L22" s="33">
        <f t="shared" si="7"/>
        <v>3.0399205400001073</v>
      </c>
      <c r="M22" s="33">
        <f t="shared" si="8"/>
        <v>3.0728078888110355</v>
      </c>
      <c r="N22" s="33"/>
      <c r="O22">
        <f t="shared" si="10"/>
        <v>3.0728078888110355</v>
      </c>
      <c r="P22" t="str">
        <f t="shared" si="11"/>
        <v/>
      </c>
      <c r="T22">
        <f t="shared" si="6"/>
        <v>2012</v>
      </c>
      <c r="U22" s="51">
        <f t="shared" si="4"/>
        <v>788.94350944036398</v>
      </c>
      <c r="V22" s="33">
        <f t="shared" si="5"/>
        <v>9.9971432681220875</v>
      </c>
    </row>
    <row r="23" spans="1:22" x14ac:dyDescent="0.2">
      <c r="A23">
        <f t="shared" si="0"/>
        <v>1995</v>
      </c>
      <c r="B23">
        <f t="shared" si="1"/>
        <v>9</v>
      </c>
      <c r="C23" s="31">
        <v>34943</v>
      </c>
      <c r="D23" s="58">
        <v>12153.213666666699</v>
      </c>
      <c r="E23" s="59">
        <v>2352474</v>
      </c>
      <c r="F23" s="59">
        <v>2410973</v>
      </c>
      <c r="G23" s="60">
        <v>196803.0126592044</v>
      </c>
      <c r="H23" s="64">
        <f t="shared" si="2"/>
        <v>16.193495651194471</v>
      </c>
      <c r="I23" s="65">
        <f t="shared" si="3"/>
        <v>39.04208079064729</v>
      </c>
      <c r="J23" s="65"/>
      <c r="K23" s="66">
        <f t="shared" si="9"/>
        <v>507.86119994076751</v>
      </c>
      <c r="L23" s="33">
        <f t="shared" si="7"/>
        <v>2.4976591933682846</v>
      </c>
      <c r="M23" s="33">
        <f t="shared" si="8"/>
        <v>2.4997725508401958</v>
      </c>
      <c r="N23" s="33"/>
      <c r="O23">
        <f t="shared" si="10"/>
        <v>2.4997725508401958</v>
      </c>
      <c r="P23" t="str">
        <f t="shared" si="11"/>
        <v/>
      </c>
      <c r="T23">
        <f t="shared" si="6"/>
        <v>2013</v>
      </c>
      <c r="U23" s="51">
        <f>SUMIFS($I$2:$I$366,$A$2:$A$366,T23,$B$2:$B$366,"&lt;="&amp;$S$4)</f>
        <v>867.30898654639077</v>
      </c>
      <c r="V23" s="33">
        <f t="shared" si="5"/>
        <v>9.9329642957092457</v>
      </c>
    </row>
    <row r="24" spans="1:22" x14ac:dyDescent="0.2">
      <c r="A24">
        <f t="shared" si="0"/>
        <v>1995</v>
      </c>
      <c r="B24">
        <f t="shared" si="1"/>
        <v>10</v>
      </c>
      <c r="C24" s="31">
        <v>34973</v>
      </c>
      <c r="D24" s="58">
        <v>12313.0032258065</v>
      </c>
      <c r="E24" s="59">
        <v>2372245</v>
      </c>
      <c r="F24" s="59">
        <v>2432450</v>
      </c>
      <c r="G24" s="60">
        <v>212158.14009373265</v>
      </c>
      <c r="H24" s="64">
        <f t="shared" si="2"/>
        <v>17.23041375064988</v>
      </c>
      <c r="I24" s="65">
        <f>H24*F24/1000000</f>
        <v>41.912119927768302</v>
      </c>
      <c r="J24" s="65"/>
      <c r="K24" s="66">
        <f t="shared" si="9"/>
        <v>513.46638518978148</v>
      </c>
      <c r="L24" s="33">
        <f t="shared" si="7"/>
        <v>2.7935108114865548</v>
      </c>
      <c r="M24" s="33">
        <f t="shared" si="8"/>
        <v>2.8604460577315916</v>
      </c>
      <c r="N24" s="33"/>
      <c r="O24">
        <f t="shared" si="10"/>
        <v>2.8604460577315916</v>
      </c>
      <c r="P24" t="str">
        <f t="shared" si="11"/>
        <v/>
      </c>
      <c r="T24">
        <f t="shared" si="6"/>
        <v>2014</v>
      </c>
      <c r="U24" s="51">
        <f t="shared" si="4"/>
        <v>913.34790315389898</v>
      </c>
      <c r="V24" s="33">
        <f t="shared" si="5"/>
        <v>5.3082485390626877</v>
      </c>
    </row>
    <row r="25" spans="1:22" x14ac:dyDescent="0.2">
      <c r="A25">
        <f t="shared" si="0"/>
        <v>1995</v>
      </c>
      <c r="B25">
        <f t="shared" si="1"/>
        <v>11</v>
      </c>
      <c r="C25" s="31">
        <v>35004</v>
      </c>
      <c r="D25" s="58">
        <v>12397.4523333333</v>
      </c>
      <c r="E25" s="59">
        <v>2414854</v>
      </c>
      <c r="F25" s="59">
        <v>2473720</v>
      </c>
      <c r="G25" s="60">
        <v>199321.80187733454</v>
      </c>
      <c r="H25" s="64">
        <f t="shared" si="2"/>
        <v>16.077642125020613</v>
      </c>
      <c r="I25" s="65">
        <f t="shared" si="3"/>
        <v>39.771584877505994</v>
      </c>
      <c r="J25" s="65"/>
      <c r="K25" s="66">
        <f t="shared" si="9"/>
        <v>514.66075942576254</v>
      </c>
      <c r="L25" s="33">
        <f t="shared" si="7"/>
        <v>2.8999513379506903</v>
      </c>
      <c r="M25" s="33">
        <f t="shared" si="8"/>
        <v>2.9512565928099921</v>
      </c>
      <c r="N25" s="33"/>
      <c r="O25">
        <f t="shared" si="10"/>
        <v>2.9512565928099921</v>
      </c>
      <c r="P25" t="str">
        <f t="shared" si="11"/>
        <v/>
      </c>
      <c r="T25">
        <f t="shared" si="6"/>
        <v>2015</v>
      </c>
      <c r="U25" s="51">
        <f t="shared" si="4"/>
        <v>962.2123267756092</v>
      </c>
      <c r="V25" s="33">
        <f t="shared" si="5"/>
        <v>5.3500340289801551</v>
      </c>
    </row>
    <row r="26" spans="1:22" x14ac:dyDescent="0.2">
      <c r="A26">
        <f t="shared" si="0"/>
        <v>1995</v>
      </c>
      <c r="B26">
        <f t="shared" si="1"/>
        <v>12</v>
      </c>
      <c r="C26" s="31">
        <v>35034</v>
      </c>
      <c r="D26" s="58">
        <v>12473.398064516099</v>
      </c>
      <c r="E26" s="59">
        <v>2432456</v>
      </c>
      <c r="F26" s="59">
        <v>2489533</v>
      </c>
      <c r="G26" s="60">
        <v>200769.08017206439</v>
      </c>
      <c r="H26" s="64">
        <f t="shared" si="2"/>
        <v>16.095780727403024</v>
      </c>
      <c r="I26" s="65">
        <f t="shared" si="3"/>
        <v>40.07097728163383</v>
      </c>
      <c r="J26" s="65"/>
      <c r="K26" s="66">
        <f t="shared" si="9"/>
        <v>518.09237798575032</v>
      </c>
      <c r="L26" s="33">
        <f t="shared" si="7"/>
        <v>2.1634257979811444</v>
      </c>
      <c r="M26" s="33">
        <f t="shared" si="8"/>
        <v>2.1864197095062599</v>
      </c>
      <c r="N26" s="33"/>
      <c r="O26">
        <f t="shared" si="10"/>
        <v>2.1864197095062599</v>
      </c>
      <c r="P26" t="str">
        <f t="shared" si="11"/>
        <v/>
      </c>
      <c r="T26">
        <f t="shared" si="6"/>
        <v>2016</v>
      </c>
      <c r="U26" s="51">
        <f t="shared" si="4"/>
        <v>992.26365941604422</v>
      </c>
      <c r="V26" s="33">
        <f t="shared" si="5"/>
        <v>3.1231498292209059</v>
      </c>
    </row>
    <row r="27" spans="1:22" x14ac:dyDescent="0.2">
      <c r="A27">
        <f t="shared" si="0"/>
        <v>1996</v>
      </c>
      <c r="B27">
        <f t="shared" si="1"/>
        <v>1</v>
      </c>
      <c r="C27" s="31">
        <v>35065</v>
      </c>
      <c r="D27" s="58">
        <v>12495.8177419355</v>
      </c>
      <c r="E27" s="59">
        <v>2450144</v>
      </c>
      <c r="F27" s="59">
        <v>2508973</v>
      </c>
      <c r="G27" s="60">
        <v>229881.8423426637</v>
      </c>
      <c r="H27" s="64">
        <f t="shared" si="2"/>
        <v>18.396702568027123</v>
      </c>
      <c r="I27" s="65">
        <f t="shared" si="3"/>
        <v>46.156830032210713</v>
      </c>
      <c r="J27" s="65"/>
      <c r="K27" s="66">
        <f t="shared" si="9"/>
        <v>527.19205915837279</v>
      </c>
      <c r="L27" s="33">
        <f t="shared" si="7"/>
        <v>3.1435463297789568</v>
      </c>
      <c r="M27" s="33">
        <f t="shared" si="8"/>
        <v>3.1238774008721881</v>
      </c>
      <c r="N27" s="33">
        <f>(I27/I14-1)*100</f>
        <v>24.555804892334798</v>
      </c>
      <c r="O27">
        <f t="shared" si="10"/>
        <v>3.1238774008721881</v>
      </c>
      <c r="P27" t="str">
        <f t="shared" si="11"/>
        <v/>
      </c>
      <c r="T27">
        <f t="shared" si="6"/>
        <v>2017</v>
      </c>
      <c r="U27" s="51">
        <f t="shared" si="4"/>
        <v>1024.1224850707149</v>
      </c>
      <c r="V27" s="33">
        <f t="shared" si="5"/>
        <v>3.2107218028542883</v>
      </c>
    </row>
    <row r="28" spans="1:22" x14ac:dyDescent="0.2">
      <c r="A28">
        <f t="shared" si="0"/>
        <v>1996</v>
      </c>
      <c r="B28">
        <f t="shared" si="1"/>
        <v>2</v>
      </c>
      <c r="C28" s="31">
        <v>35096</v>
      </c>
      <c r="D28" s="58">
        <v>12531.7620689655</v>
      </c>
      <c r="E28" s="59">
        <v>2427023</v>
      </c>
      <c r="F28" s="59">
        <v>2485111</v>
      </c>
      <c r="G28" s="60">
        <v>212121.30733999406</v>
      </c>
      <c r="H28" s="64">
        <f t="shared" si="2"/>
        <v>16.926694440305852</v>
      </c>
      <c r="I28" s="65">
        <f t="shared" si="3"/>
        <v>42.064714547242914</v>
      </c>
      <c r="J28" s="65"/>
      <c r="K28" s="66">
        <f t="shared" si="9"/>
        <v>526.50953026641514</v>
      </c>
      <c r="L28" s="33">
        <f t="shared" si="7"/>
        <v>2.7567072778325263</v>
      </c>
      <c r="M28" s="33">
        <f t="shared" si="8"/>
        <v>2.7360891833445145</v>
      </c>
      <c r="N28" s="33">
        <f t="shared" ref="N28:N91" si="12">(K28/K15-1)*100</f>
        <v>7.61452113936536</v>
      </c>
      <c r="O28">
        <f t="shared" si="10"/>
        <v>2.7360891833445145</v>
      </c>
      <c r="P28" t="str">
        <f t="shared" si="11"/>
        <v/>
      </c>
      <c r="T28">
        <f>T27+1</f>
        <v>2018</v>
      </c>
      <c r="U28" s="51">
        <f t="shared" si="4"/>
        <v>1093.3090611921775</v>
      </c>
      <c r="V28" s="33">
        <f t="shared" si="5"/>
        <v>6.7556934966314541</v>
      </c>
    </row>
    <row r="29" spans="1:22" x14ac:dyDescent="0.2">
      <c r="A29">
        <f t="shared" si="0"/>
        <v>1996</v>
      </c>
      <c r="B29">
        <f t="shared" si="1"/>
        <v>3</v>
      </c>
      <c r="C29" s="31">
        <v>35125</v>
      </c>
      <c r="D29" s="58">
        <v>12576.467741935499</v>
      </c>
      <c r="E29" s="59">
        <v>2457412</v>
      </c>
      <c r="F29" s="59">
        <v>2516284</v>
      </c>
      <c r="G29" s="60">
        <v>209874.86980205731</v>
      </c>
      <c r="H29" s="64">
        <f t="shared" si="2"/>
        <v>16.68790268528593</v>
      </c>
      <c r="I29" s="65">
        <f t="shared" si="3"/>
        <v>41.991502520542028</v>
      </c>
      <c r="J29" s="65"/>
      <c r="K29" s="66">
        <f t="shared" si="9"/>
        <v>529.55405064487763</v>
      </c>
      <c r="L29" s="33">
        <f t="shared" si="7"/>
        <v>2.5628055343744904</v>
      </c>
      <c r="M29" s="33">
        <f t="shared" si="8"/>
        <v>2.4770501343739593</v>
      </c>
      <c r="N29" s="33">
        <f t="shared" si="12"/>
        <v>8.443572161890156</v>
      </c>
      <c r="O29">
        <f t="shared" si="10"/>
        <v>2.4770501343739593</v>
      </c>
      <c r="P29" t="str">
        <f t="shared" si="11"/>
        <v/>
      </c>
      <c r="T29">
        <f t="shared" si="6"/>
        <v>2019</v>
      </c>
      <c r="U29" s="51">
        <f t="shared" si="4"/>
        <v>1155.0601139112707</v>
      </c>
      <c r="V29" s="33">
        <f t="shared" si="5"/>
        <v>5.6480875272137521</v>
      </c>
    </row>
    <row r="30" spans="1:22" x14ac:dyDescent="0.2">
      <c r="A30">
        <f t="shared" si="0"/>
        <v>1996</v>
      </c>
      <c r="B30">
        <f t="shared" si="1"/>
        <v>4</v>
      </c>
      <c r="C30" s="31">
        <v>35156</v>
      </c>
      <c r="D30" s="58">
        <v>12644.474333333301</v>
      </c>
      <c r="E30" s="59">
        <v>2466888</v>
      </c>
      <c r="F30" s="59">
        <v>2527370</v>
      </c>
      <c r="G30" s="60">
        <v>213669.73559945714</v>
      </c>
      <c r="H30" s="64">
        <f t="shared" si="2"/>
        <v>16.898269549741745</v>
      </c>
      <c r="I30" s="65">
        <f t="shared" si="3"/>
        <v>42.708179511930794</v>
      </c>
      <c r="J30" s="65"/>
      <c r="K30" s="66">
        <f t="shared" si="9"/>
        <v>533.10769539544299</v>
      </c>
      <c r="L30" s="33">
        <f t="shared" si="7"/>
        <v>1.824714025494889</v>
      </c>
      <c r="M30" s="33">
        <f t="shared" si="8"/>
        <v>1.8930299969964759</v>
      </c>
      <c r="N30" s="33">
        <f t="shared" si="12"/>
        <v>8.6693367949230993</v>
      </c>
      <c r="O30">
        <f t="shared" si="10"/>
        <v>1.8930299969964759</v>
      </c>
      <c r="P30" t="str">
        <f t="shared" si="11"/>
        <v/>
      </c>
      <c r="T30">
        <f t="shared" si="6"/>
        <v>2020</v>
      </c>
      <c r="U30" s="51">
        <f t="shared" si="4"/>
        <v>1146.0429980973029</v>
      </c>
      <c r="V30" s="33">
        <f t="shared" si="5"/>
        <v>-0.78066203701157022</v>
      </c>
    </row>
    <row r="31" spans="1:22" x14ac:dyDescent="0.2">
      <c r="A31">
        <f t="shared" si="0"/>
        <v>1996</v>
      </c>
      <c r="B31">
        <f t="shared" si="1"/>
        <v>5</v>
      </c>
      <c r="C31" s="31">
        <v>35186</v>
      </c>
      <c r="D31" s="58">
        <v>12742.5925806452</v>
      </c>
      <c r="E31" s="59">
        <v>2504677</v>
      </c>
      <c r="F31" s="59">
        <v>2564650</v>
      </c>
      <c r="G31" s="60">
        <v>220638.38881601777</v>
      </c>
      <c r="H31" s="64">
        <f t="shared" si="2"/>
        <v>17.315031255974294</v>
      </c>
      <c r="I31" s="65">
        <f t="shared" si="3"/>
        <v>44.406994910634474</v>
      </c>
      <c r="J31" s="65"/>
      <c r="K31" s="66">
        <f t="shared" si="9"/>
        <v>537.24163923791889</v>
      </c>
      <c r="L31" s="33">
        <f t="shared" si="7"/>
        <v>2.3751230294845715</v>
      </c>
      <c r="M31" s="33">
        <f t="shared" si="8"/>
        <v>2.340832302136997</v>
      </c>
      <c r="N31" s="33">
        <f t="shared" si="12"/>
        <v>8.6616029536813688</v>
      </c>
      <c r="O31">
        <f t="shared" si="10"/>
        <v>2.340832302136997</v>
      </c>
      <c r="P31" t="str">
        <f t="shared" si="11"/>
        <v/>
      </c>
      <c r="T31">
        <f t="shared" si="6"/>
        <v>2021</v>
      </c>
      <c r="U31" s="51">
        <f t="shared" si="4"/>
        <v>1194.41756581753</v>
      </c>
      <c r="V31" s="33">
        <f t="shared" si="5"/>
        <v>4.2210080948568374</v>
      </c>
    </row>
    <row r="32" spans="1:22" x14ac:dyDescent="0.2">
      <c r="A32">
        <f t="shared" si="0"/>
        <v>1996</v>
      </c>
      <c r="B32">
        <f t="shared" si="1"/>
        <v>6</v>
      </c>
      <c r="C32" s="31">
        <v>35217</v>
      </c>
      <c r="D32" s="58">
        <v>12861.138000000001</v>
      </c>
      <c r="E32" s="59">
        <v>2438789</v>
      </c>
      <c r="F32" s="59">
        <v>2498911</v>
      </c>
      <c r="G32" s="60">
        <v>214419.7009357276</v>
      </c>
      <c r="H32" s="64">
        <f t="shared" si="2"/>
        <v>16.671907333217913</v>
      </c>
      <c r="I32" s="65">
        <f t="shared" si="3"/>
        <v>41.661612625958902</v>
      </c>
      <c r="J32" s="65"/>
      <c r="K32" s="66">
        <f t="shared" si="9"/>
        <v>537.26068375882198</v>
      </c>
      <c r="L32" s="33">
        <f t="shared" si="7"/>
        <v>2.044284105154448</v>
      </c>
      <c r="M32" s="33">
        <f t="shared" si="8"/>
        <v>2.0242262070744976</v>
      </c>
      <c r="N32" s="33">
        <f t="shared" si="12"/>
        <v>7.7034155761682266</v>
      </c>
      <c r="O32">
        <f t="shared" si="10"/>
        <v>2.0242262070744976</v>
      </c>
      <c r="P32" t="str">
        <f t="shared" si="11"/>
        <v/>
      </c>
      <c r="T32">
        <f t="shared" si="6"/>
        <v>2022</v>
      </c>
      <c r="U32" s="51">
        <f t="shared" si="4"/>
        <v>1265.5850601522466</v>
      </c>
      <c r="V32" s="33">
        <f t="shared" si="5"/>
        <v>5.9583429088306605</v>
      </c>
    </row>
    <row r="33" spans="1:22" x14ac:dyDescent="0.2">
      <c r="A33">
        <f t="shared" si="0"/>
        <v>1996</v>
      </c>
      <c r="B33">
        <f t="shared" si="1"/>
        <v>7</v>
      </c>
      <c r="C33" s="31">
        <v>35247</v>
      </c>
      <c r="D33" s="58">
        <v>12952.1158064516</v>
      </c>
      <c r="E33" s="59">
        <v>2377096</v>
      </c>
      <c r="F33" s="59">
        <v>2433933</v>
      </c>
      <c r="G33" s="60">
        <v>218670.5054831008</v>
      </c>
      <c r="H33" s="64">
        <f t="shared" si="2"/>
        <v>16.882994929228357</v>
      </c>
      <c r="I33" s="65">
        <f t="shared" si="3"/>
        <v>41.092078497081566</v>
      </c>
      <c r="J33" s="65"/>
      <c r="K33" s="66">
        <f t="shared" si="9"/>
        <v>539.17855590992235</v>
      </c>
      <c r="L33" s="33">
        <f t="shared" si="7"/>
        <v>1.1686055468970169</v>
      </c>
      <c r="M33" s="33">
        <f t="shared" si="8"/>
        <v>0.97618531009129317</v>
      </c>
      <c r="N33" s="33">
        <f t="shared" si="12"/>
        <v>7.9694422896337658</v>
      </c>
      <c r="O33">
        <f t="shared" si="10"/>
        <v>0.97618531009129317</v>
      </c>
      <c r="P33" t="str">
        <f t="shared" si="11"/>
        <v/>
      </c>
      <c r="T33">
        <f t="shared" si="6"/>
        <v>2023</v>
      </c>
      <c r="U33" s="51">
        <f t="shared" si="4"/>
        <v>1281.6436754262013</v>
      </c>
      <c r="V33" s="33">
        <f t="shared" si="5"/>
        <v>1.2688689033689249</v>
      </c>
    </row>
    <row r="34" spans="1:22" x14ac:dyDescent="0.2">
      <c r="A34">
        <f t="shared" si="0"/>
        <v>1996</v>
      </c>
      <c r="B34">
        <f t="shared" si="1"/>
        <v>8</v>
      </c>
      <c r="C34" s="31">
        <v>35278</v>
      </c>
      <c r="D34" s="58">
        <v>13002.572580645199</v>
      </c>
      <c r="E34" s="59">
        <v>2436517</v>
      </c>
      <c r="F34" s="59">
        <v>2496176</v>
      </c>
      <c r="G34" s="60">
        <v>219478.82749052951</v>
      </c>
      <c r="H34" s="64">
        <f t="shared" si="2"/>
        <v>16.879646402991952</v>
      </c>
      <c r="I34" s="65">
        <f t="shared" si="3"/>
        <v>42.134568239634845</v>
      </c>
      <c r="J34" s="65"/>
      <c r="K34" s="66">
        <f t="shared" si="9"/>
        <v>542.1986666480442</v>
      </c>
      <c r="L34" s="33">
        <f t="shared" si="7"/>
        <v>3.1024022078528279</v>
      </c>
      <c r="M34" s="33">
        <f t="shared" si="8"/>
        <v>2.970888436681296</v>
      </c>
      <c r="N34" s="33">
        <f t="shared" si="12"/>
        <v>7.943568327552808</v>
      </c>
      <c r="O34">
        <f t="shared" si="10"/>
        <v>2.970888436681296</v>
      </c>
      <c r="P34" t="str">
        <f t="shared" si="11"/>
        <v/>
      </c>
      <c r="T34">
        <f t="shared" si="6"/>
        <v>2024</v>
      </c>
      <c r="U34" s="51" t="e">
        <f>SUMIFS($I$2:$I$369,$A$2:$A$367,T34,$B$2:$B$369,"&lt;="&amp;$S$4)</f>
        <v>#VALUE!</v>
      </c>
      <c r="V34" s="33" t="e">
        <f>(U34/U33-1)*100</f>
        <v>#VALUE!</v>
      </c>
    </row>
    <row r="35" spans="1:22" x14ac:dyDescent="0.2">
      <c r="A35">
        <f t="shared" si="0"/>
        <v>1996</v>
      </c>
      <c r="B35">
        <f t="shared" si="1"/>
        <v>9</v>
      </c>
      <c r="C35" s="31">
        <v>35309</v>
      </c>
      <c r="D35" s="58">
        <v>13045.0963333333</v>
      </c>
      <c r="E35" s="59">
        <v>2440715</v>
      </c>
      <c r="F35" s="59">
        <v>2500991</v>
      </c>
      <c r="G35" s="60">
        <v>220320.84972197021</v>
      </c>
      <c r="H35" s="64">
        <f t="shared" si="2"/>
        <v>16.889170006280324</v>
      </c>
      <c r="I35" s="65">
        <f t="shared" si="3"/>
        <v>42.239662183177032</v>
      </c>
      <c r="J35" s="65"/>
      <c r="K35" s="66">
        <f t="shared" si="9"/>
        <v>545.25290594596868</v>
      </c>
      <c r="L35" s="33">
        <f t="shared" si="7"/>
        <v>3.7509872585201887</v>
      </c>
      <c r="M35" s="33">
        <f t="shared" si="8"/>
        <v>3.7336793070681384</v>
      </c>
      <c r="N35" s="33">
        <f t="shared" si="12"/>
        <v>7.9849932913498067</v>
      </c>
      <c r="O35">
        <f t="shared" si="10"/>
        <v>3.7336793070681384</v>
      </c>
      <c r="P35" t="str">
        <f t="shared" si="11"/>
        <v/>
      </c>
      <c r="T35">
        <f t="shared" si="6"/>
        <v>2025</v>
      </c>
      <c r="U35" s="51"/>
    </row>
    <row r="36" spans="1:22" x14ac:dyDescent="0.2">
      <c r="A36">
        <f t="shared" si="0"/>
        <v>1996</v>
      </c>
      <c r="B36">
        <f t="shared" si="1"/>
        <v>10</v>
      </c>
      <c r="C36" s="31">
        <v>35339</v>
      </c>
      <c r="D36" s="58">
        <v>13100.552580645201</v>
      </c>
      <c r="E36" s="59">
        <v>2421526</v>
      </c>
      <c r="F36" s="59">
        <v>2478189</v>
      </c>
      <c r="G36" s="60">
        <v>234873.4116163053</v>
      </c>
      <c r="H36" s="64">
        <f t="shared" si="2"/>
        <v>17.928511806693411</v>
      </c>
      <c r="I36" s="65">
        <f t="shared" si="3"/>
        <v>44.430240745717732</v>
      </c>
      <c r="J36" s="65"/>
      <c r="K36" s="66">
        <f t="shared" si="9"/>
        <v>550.64106590103916</v>
      </c>
      <c r="L36" s="33">
        <f t="shared" si="7"/>
        <v>2.0773992568221322</v>
      </c>
      <c r="M36" s="33">
        <f t="shared" si="8"/>
        <v>1.8803675306789502</v>
      </c>
      <c r="N36" s="33">
        <f t="shared" si="12"/>
        <v>8.4235350062696455</v>
      </c>
      <c r="O36">
        <f t="shared" si="10"/>
        <v>1.8803675306789502</v>
      </c>
      <c r="P36" t="str">
        <f t="shared" si="11"/>
        <v/>
      </c>
      <c r="T36">
        <f t="shared" si="6"/>
        <v>2026</v>
      </c>
      <c r="U36" s="51"/>
    </row>
    <row r="37" spans="1:22" x14ac:dyDescent="0.2">
      <c r="A37">
        <f t="shared" si="0"/>
        <v>1996</v>
      </c>
      <c r="B37">
        <f t="shared" si="1"/>
        <v>11</v>
      </c>
      <c r="C37" s="31">
        <v>35370</v>
      </c>
      <c r="D37" s="58">
        <v>13171.847</v>
      </c>
      <c r="E37" s="59">
        <v>2490626</v>
      </c>
      <c r="F37" s="59">
        <v>2549989</v>
      </c>
      <c r="G37" s="60">
        <v>222255.24294144014</v>
      </c>
      <c r="H37" s="64">
        <f t="shared" si="2"/>
        <v>16.873506269958963</v>
      </c>
      <c r="I37" s="65">
        <f t="shared" si="3"/>
        <v>43.027255379826379</v>
      </c>
      <c r="J37" s="65"/>
      <c r="K37" s="66">
        <f t="shared" si="9"/>
        <v>551.75620135309714</v>
      </c>
      <c r="L37" s="33">
        <f t="shared" si="7"/>
        <v>3.1377466298169621</v>
      </c>
      <c r="M37" s="33">
        <f t="shared" si="8"/>
        <v>3.0831702860469212</v>
      </c>
      <c r="N37" s="33">
        <f t="shared" si="12"/>
        <v>7.4571222708500029</v>
      </c>
      <c r="O37">
        <f t="shared" si="10"/>
        <v>3.0831702860469212</v>
      </c>
      <c r="P37" t="str">
        <f t="shared" si="11"/>
        <v/>
      </c>
    </row>
    <row r="38" spans="1:22" x14ac:dyDescent="0.2">
      <c r="A38">
        <f t="shared" si="0"/>
        <v>1996</v>
      </c>
      <c r="B38">
        <f t="shared" si="1"/>
        <v>12</v>
      </c>
      <c r="C38" s="31">
        <v>35400</v>
      </c>
      <c r="D38" s="58">
        <v>13253.2161290323</v>
      </c>
      <c r="E38" s="59">
        <v>2497019</v>
      </c>
      <c r="F38" s="59">
        <v>2548362</v>
      </c>
      <c r="G38" s="60">
        <v>223842.29620909432</v>
      </c>
      <c r="H38" s="64">
        <f t="shared" si="2"/>
        <v>16.88965863302785</v>
      </c>
      <c r="I38" s="65">
        <f t="shared" si="3"/>
        <v>43.040964253380118</v>
      </c>
      <c r="J38" s="65"/>
      <c r="K38" s="66">
        <f t="shared" si="9"/>
        <v>555.02558072897136</v>
      </c>
      <c r="L38" s="33">
        <f t="shared" si="7"/>
        <v>2.6542309501178973</v>
      </c>
      <c r="M38" s="33">
        <f t="shared" si="8"/>
        <v>2.3630536329504404</v>
      </c>
      <c r="N38" s="33">
        <f t="shared" si="12"/>
        <v>7.8429957139623863</v>
      </c>
      <c r="O38">
        <f t="shared" si="10"/>
        <v>2.3630536329504404</v>
      </c>
      <c r="P38" t="str">
        <f t="shared" si="11"/>
        <v/>
      </c>
    </row>
    <row r="39" spans="1:22" x14ac:dyDescent="0.2">
      <c r="A39">
        <f t="shared" si="0"/>
        <v>1997</v>
      </c>
      <c r="B39">
        <f t="shared" si="1"/>
        <v>1</v>
      </c>
      <c r="C39" s="31">
        <v>35431</v>
      </c>
      <c r="D39" s="58">
        <v>13307.8290322581</v>
      </c>
      <c r="E39" s="59">
        <v>2510878</v>
      </c>
      <c r="F39" s="59">
        <v>2566463</v>
      </c>
      <c r="G39" s="60">
        <v>253400.00546978469</v>
      </c>
      <c r="H39" s="64">
        <f t="shared" si="2"/>
        <v>19.041423274641158</v>
      </c>
      <c r="I39" s="65">
        <f t="shared" si="3"/>
        <v>48.869108301705367</v>
      </c>
      <c r="J39" s="65"/>
      <c r="K39" s="66">
        <f t="shared" si="9"/>
        <v>563.8237117490429</v>
      </c>
      <c r="L39" s="33">
        <f t="shared" si="7"/>
        <v>2.4787930831820404</v>
      </c>
      <c r="M39" s="33">
        <f t="shared" si="8"/>
        <v>2.2913757940001833</v>
      </c>
      <c r="N39" s="33">
        <f t="shared" si="12"/>
        <v>8.8268686640571303</v>
      </c>
      <c r="O39">
        <f t="shared" si="10"/>
        <v>2.2913757940001833</v>
      </c>
      <c r="P39" t="str">
        <f t="shared" si="11"/>
        <v/>
      </c>
    </row>
    <row r="40" spans="1:22" x14ac:dyDescent="0.2">
      <c r="A40">
        <f t="shared" si="0"/>
        <v>1997</v>
      </c>
      <c r="B40">
        <f t="shared" si="1"/>
        <v>2</v>
      </c>
      <c r="C40" s="31">
        <v>35462</v>
      </c>
      <c r="D40" s="58">
        <v>13362.955357142901</v>
      </c>
      <c r="E40" s="59">
        <v>2482907</v>
      </c>
      <c r="F40" s="59">
        <v>2541300</v>
      </c>
      <c r="G40" s="60">
        <v>234560.80217526463</v>
      </c>
      <c r="H40" s="64">
        <f t="shared" si="2"/>
        <v>17.553063368567258</v>
      </c>
      <c r="I40" s="65">
        <f t="shared" si="3"/>
        <v>44.607599938539977</v>
      </c>
      <c r="J40" s="65"/>
      <c r="K40" s="66">
        <f t="shared" si="9"/>
        <v>562.27448165537226</v>
      </c>
      <c r="L40" s="33">
        <f t="shared" si="7"/>
        <v>2.3025739764312103</v>
      </c>
      <c r="M40" s="33">
        <f t="shared" si="8"/>
        <v>2.2610257650463206</v>
      </c>
      <c r="N40" s="33">
        <f t="shared" si="12"/>
        <v>6.6545809800333977</v>
      </c>
      <c r="O40">
        <f t="shared" si="10"/>
        <v>2.2610257650463206</v>
      </c>
      <c r="P40" t="str">
        <f t="shared" si="11"/>
        <v/>
      </c>
    </row>
    <row r="41" spans="1:22" x14ac:dyDescent="0.2">
      <c r="A41">
        <f t="shared" si="0"/>
        <v>1997</v>
      </c>
      <c r="B41">
        <f t="shared" si="1"/>
        <v>3</v>
      </c>
      <c r="C41" s="31">
        <v>35490</v>
      </c>
      <c r="D41" s="58">
        <v>13441.1825806452</v>
      </c>
      <c r="E41" s="59">
        <v>2508837</v>
      </c>
      <c r="F41" s="59">
        <v>2564568</v>
      </c>
      <c r="G41" s="60">
        <v>234476.67683485095</v>
      </c>
      <c r="H41" s="64">
        <f t="shared" si="2"/>
        <v>17.444646364114465</v>
      </c>
      <c r="I41" s="65">
        <f t="shared" si="3"/>
        <v>44.737981836724302</v>
      </c>
      <c r="J41" s="65"/>
      <c r="K41" s="66">
        <f t="shared" si="9"/>
        <v>564.94774894485352</v>
      </c>
      <c r="L41" s="33">
        <f t="shared" si="7"/>
        <v>2.0926486889459417</v>
      </c>
      <c r="M41" s="33">
        <f t="shared" si="8"/>
        <v>1.9188613050037384</v>
      </c>
      <c r="N41" s="33">
        <f t="shared" si="12"/>
        <v>7.3005741527581769</v>
      </c>
      <c r="O41">
        <f t="shared" si="10"/>
        <v>1.9188613050037384</v>
      </c>
      <c r="P41" t="str">
        <f t="shared" si="11"/>
        <v/>
      </c>
    </row>
    <row r="42" spans="1:22" x14ac:dyDescent="0.2">
      <c r="A42">
        <f t="shared" si="0"/>
        <v>1997</v>
      </c>
      <c r="B42">
        <f t="shared" si="1"/>
        <v>4</v>
      </c>
      <c r="C42" s="31">
        <v>35521</v>
      </c>
      <c r="D42" s="58">
        <v>13529.325999999999</v>
      </c>
      <c r="E42" s="59">
        <v>2516761</v>
      </c>
      <c r="F42" s="59">
        <v>2573355</v>
      </c>
      <c r="G42" s="60">
        <v>237645.49292227463</v>
      </c>
      <c r="H42" s="64">
        <f t="shared" si="2"/>
        <v>17.565212998953136</v>
      </c>
      <c r="I42" s="65">
        <f t="shared" si="3"/>
        <v>45.201528696921052</v>
      </c>
      <c r="J42" s="65"/>
      <c r="K42" s="66">
        <f t="shared" si="9"/>
        <v>568.15777512123259</v>
      </c>
      <c r="L42" s="33">
        <f t="shared" si="7"/>
        <v>2.0216969720554756</v>
      </c>
      <c r="M42" s="33">
        <f t="shared" si="8"/>
        <v>1.8194803293542394</v>
      </c>
      <c r="N42" s="33">
        <f t="shared" si="12"/>
        <v>7.2898553847986491</v>
      </c>
      <c r="O42">
        <f t="shared" si="10"/>
        <v>1.8194803293542394</v>
      </c>
      <c r="P42" t="str">
        <f t="shared" si="11"/>
        <v/>
      </c>
    </row>
    <row r="43" spans="1:22" x14ac:dyDescent="0.2">
      <c r="A43">
        <f t="shared" si="0"/>
        <v>1997</v>
      </c>
      <c r="B43">
        <f t="shared" si="1"/>
        <v>5</v>
      </c>
      <c r="C43" s="31">
        <v>35551</v>
      </c>
      <c r="D43" s="58">
        <v>13572.7916129032</v>
      </c>
      <c r="E43" s="59">
        <v>2563239</v>
      </c>
      <c r="F43" s="59">
        <v>2624116</v>
      </c>
      <c r="G43" s="60">
        <v>243526.38433514372</v>
      </c>
      <c r="H43" s="64">
        <f t="shared" si="2"/>
        <v>17.942247349000137</v>
      </c>
      <c r="I43" s="65">
        <f t="shared" si="3"/>
        <v>47.082538344468844</v>
      </c>
      <c r="J43" s="65"/>
      <c r="K43" s="66">
        <f t="shared" si="9"/>
        <v>572.53213395377054</v>
      </c>
      <c r="L43" s="33">
        <f t="shared" si="7"/>
        <v>2.3381058715355341</v>
      </c>
      <c r="M43" s="33">
        <f t="shared" si="8"/>
        <v>2.3186789620416093</v>
      </c>
      <c r="N43" s="33">
        <f t="shared" si="12"/>
        <v>7.3952109299573632</v>
      </c>
      <c r="O43">
        <f t="shared" si="10"/>
        <v>2.3186789620416093</v>
      </c>
      <c r="P43" t="str">
        <f t="shared" si="11"/>
        <v/>
      </c>
    </row>
    <row r="44" spans="1:22" x14ac:dyDescent="0.2">
      <c r="A44">
        <f t="shared" si="0"/>
        <v>1997</v>
      </c>
      <c r="B44">
        <f t="shared" si="1"/>
        <v>6</v>
      </c>
      <c r="C44" s="31">
        <v>35582</v>
      </c>
      <c r="D44" s="58">
        <v>13609.753000000001</v>
      </c>
      <c r="E44" s="59">
        <v>2502272</v>
      </c>
      <c r="F44" s="59">
        <v>2559265</v>
      </c>
      <c r="G44" s="60">
        <v>238318.86740763462</v>
      </c>
      <c r="H44" s="64">
        <f t="shared" si="2"/>
        <v>17.510888508236306</v>
      </c>
      <c r="I44" s="65">
        <f t="shared" si="3"/>
        <v>44.815004078031393</v>
      </c>
      <c r="J44" s="65"/>
      <c r="K44" s="66">
        <f t="shared" si="9"/>
        <v>572.94014312116758</v>
      </c>
      <c r="L44" s="33">
        <f t="shared" si="7"/>
        <v>2.6030542207628349</v>
      </c>
      <c r="M44" s="33">
        <f t="shared" si="8"/>
        <v>2.4152120663761156</v>
      </c>
      <c r="N44" s="33">
        <f t="shared" si="12"/>
        <v>6.6447760702032177</v>
      </c>
      <c r="O44">
        <f t="shared" si="10"/>
        <v>2.4152120663761156</v>
      </c>
      <c r="P44" t="str">
        <f t="shared" si="11"/>
        <v/>
      </c>
    </row>
    <row r="45" spans="1:22" x14ac:dyDescent="0.2">
      <c r="A45">
        <f t="shared" si="0"/>
        <v>1997</v>
      </c>
      <c r="B45">
        <f t="shared" si="1"/>
        <v>7</v>
      </c>
      <c r="C45" s="31">
        <v>35612</v>
      </c>
      <c r="D45" s="58">
        <v>13637.6793548387</v>
      </c>
      <c r="E45" s="59">
        <v>2511086</v>
      </c>
      <c r="F45" s="59">
        <v>2573752</v>
      </c>
      <c r="G45" s="60">
        <v>242873</v>
      </c>
      <c r="H45" s="64">
        <f t="shared" si="2"/>
        <v>17.808968350163457</v>
      </c>
      <c r="I45" s="65">
        <f t="shared" si="3"/>
        <v>45.835867909169899</v>
      </c>
      <c r="J45" s="65"/>
      <c r="K45" s="66">
        <f t="shared" si="9"/>
        <v>577.11439840437856</v>
      </c>
      <c r="L45" s="33">
        <f t="shared" si="7"/>
        <v>5.6367096659116767</v>
      </c>
      <c r="M45" s="33">
        <f t="shared" si="8"/>
        <v>5.7445706188296919</v>
      </c>
      <c r="N45" s="33">
        <f t="shared" si="12"/>
        <v>7.4179473485253222</v>
      </c>
      <c r="O45">
        <f t="shared" si="10"/>
        <v>5.7445706188296919</v>
      </c>
      <c r="P45" t="str">
        <f t="shared" si="11"/>
        <v/>
      </c>
    </row>
    <row r="46" spans="1:22" x14ac:dyDescent="0.2">
      <c r="A46">
        <f t="shared" si="0"/>
        <v>1997</v>
      </c>
      <c r="B46">
        <f t="shared" si="1"/>
        <v>8</v>
      </c>
      <c r="C46" s="31">
        <v>35643</v>
      </c>
      <c r="D46" s="58">
        <v>13679.3403225806</v>
      </c>
      <c r="E46" s="59">
        <v>2450118</v>
      </c>
      <c r="F46" s="59">
        <v>2505013</v>
      </c>
      <c r="G46" s="60">
        <v>242912.48959147118</v>
      </c>
      <c r="H46" s="64">
        <f t="shared" si="2"/>
        <v>17.757617243464111</v>
      </c>
      <c r="I46" s="65">
        <f t="shared" si="3"/>
        <v>44.483062043901761</v>
      </c>
      <c r="J46" s="65"/>
      <c r="K46" s="66">
        <f t="shared" si="9"/>
        <v>580.50538195119873</v>
      </c>
      <c r="L46" s="33">
        <f t="shared" si="7"/>
        <v>0.55821486162419554</v>
      </c>
      <c r="M46" s="33">
        <f t="shared" si="8"/>
        <v>0.35402151130368154</v>
      </c>
      <c r="N46" s="33">
        <f t="shared" si="12"/>
        <v>7.6647755346153978</v>
      </c>
      <c r="O46">
        <f t="shared" si="10"/>
        <v>0.35402151130368154</v>
      </c>
      <c r="P46" t="str">
        <f t="shared" si="11"/>
        <v/>
      </c>
    </row>
    <row r="47" spans="1:22" x14ac:dyDescent="0.2">
      <c r="A47">
        <f t="shared" si="0"/>
        <v>1997</v>
      </c>
      <c r="B47">
        <f t="shared" si="1"/>
        <v>9</v>
      </c>
      <c r="C47" s="31">
        <v>35674</v>
      </c>
      <c r="D47" s="58">
        <v>13751.683999999999</v>
      </c>
      <c r="E47" s="59">
        <v>2541227</v>
      </c>
      <c r="F47" s="59">
        <v>2598507</v>
      </c>
      <c r="G47" s="60">
        <v>242834.57714526073</v>
      </c>
      <c r="H47" s="64">
        <f t="shared" si="2"/>
        <v>17.658533830857422</v>
      </c>
      <c r="I47" s="65">
        <f t="shared" si="3"/>
        <v>45.885823769219833</v>
      </c>
      <c r="J47" s="65"/>
      <c r="K47" s="66">
        <f t="shared" si="9"/>
        <v>584.25663748078375</v>
      </c>
      <c r="L47" s="33">
        <f t="shared" si="7"/>
        <v>4.1181375129828668</v>
      </c>
      <c r="M47" s="33">
        <f t="shared" si="8"/>
        <v>3.8990943989802407</v>
      </c>
      <c r="N47" s="33">
        <f t="shared" si="12"/>
        <v>7.7569299630979138</v>
      </c>
      <c r="O47">
        <f t="shared" si="10"/>
        <v>3.8990943989802407</v>
      </c>
      <c r="P47" t="str">
        <f t="shared" si="11"/>
        <v/>
      </c>
    </row>
    <row r="48" spans="1:22" x14ac:dyDescent="0.2">
      <c r="A48">
        <f t="shared" si="0"/>
        <v>1997</v>
      </c>
      <c r="B48">
        <f t="shared" si="1"/>
        <v>10</v>
      </c>
      <c r="C48" s="31">
        <v>35704</v>
      </c>
      <c r="D48" s="58">
        <v>13826.212258064499</v>
      </c>
      <c r="E48" s="59">
        <v>2552127</v>
      </c>
      <c r="F48" s="59">
        <v>2615020</v>
      </c>
      <c r="G48" s="60">
        <v>256477.74495147265</v>
      </c>
      <c r="H48" s="64">
        <f t="shared" si="2"/>
        <v>18.550109036686841</v>
      </c>
      <c r="I48" s="65">
        <f t="shared" si="3"/>
        <v>48.508906133116824</v>
      </c>
      <c r="J48" s="65"/>
      <c r="K48" s="66">
        <f t="shared" si="9"/>
        <v>590.52588143072353</v>
      </c>
      <c r="L48" s="33">
        <f t="shared" si="7"/>
        <v>5.3933346162708951</v>
      </c>
      <c r="M48" s="33">
        <f t="shared" si="8"/>
        <v>5.5214109981119197</v>
      </c>
      <c r="N48" s="33">
        <f t="shared" si="12"/>
        <v>8.3031149382340352</v>
      </c>
      <c r="O48">
        <f t="shared" si="10"/>
        <v>5.5214109981119197</v>
      </c>
      <c r="P48" t="str">
        <f t="shared" si="11"/>
        <v/>
      </c>
    </row>
    <row r="49" spans="1:16" x14ac:dyDescent="0.2">
      <c r="A49">
        <f t="shared" si="0"/>
        <v>1997</v>
      </c>
      <c r="B49">
        <f t="shared" si="1"/>
        <v>11</v>
      </c>
      <c r="C49" s="31">
        <v>35735</v>
      </c>
      <c r="D49" s="58">
        <v>13957.8066666667</v>
      </c>
      <c r="E49" s="59">
        <v>2578115</v>
      </c>
      <c r="F49" s="59">
        <v>2633003</v>
      </c>
      <c r="G49" s="60">
        <v>244695.45043814991</v>
      </c>
      <c r="H49" s="64">
        <f t="shared" si="2"/>
        <v>17.531081801162838</v>
      </c>
      <c r="I49" s="65">
        <f t="shared" si="3"/>
        <v>46.159390975707161</v>
      </c>
      <c r="J49" s="65"/>
      <c r="K49" s="66">
        <f t="shared" si="9"/>
        <v>592.25503166071303</v>
      </c>
      <c r="L49" s="33">
        <f t="shared" si="7"/>
        <v>3.5127313374228031</v>
      </c>
      <c r="M49" s="33">
        <f t="shared" si="8"/>
        <v>3.2554650235746108</v>
      </c>
      <c r="N49" s="33">
        <f t="shared" si="12"/>
        <v>7.5573669195157178</v>
      </c>
      <c r="O49">
        <f t="shared" si="10"/>
        <v>3.2554650235746108</v>
      </c>
      <c r="P49" t="str">
        <f t="shared" si="11"/>
        <v/>
      </c>
    </row>
    <row r="50" spans="1:16" x14ac:dyDescent="0.2">
      <c r="A50">
        <f t="shared" si="0"/>
        <v>1997</v>
      </c>
      <c r="B50">
        <f t="shared" si="1"/>
        <v>12</v>
      </c>
      <c r="C50" s="31">
        <v>35765</v>
      </c>
      <c r="D50" s="58">
        <v>14084.14</v>
      </c>
      <c r="E50" s="59">
        <v>2601682</v>
      </c>
      <c r="F50" s="59">
        <v>2661605</v>
      </c>
      <c r="G50" s="60">
        <v>248642</v>
      </c>
      <c r="H50" s="64">
        <f t="shared" si="2"/>
        <v>17.654042064336199</v>
      </c>
      <c r="I50" s="65">
        <f t="shared" si="3"/>
        <v>46.988086628647551</v>
      </c>
      <c r="J50" s="65"/>
      <c r="K50" s="66">
        <f t="shared" si="9"/>
        <v>596.21586290953417</v>
      </c>
      <c r="L50" s="33">
        <f t="shared" si="7"/>
        <v>4.1915179660226842</v>
      </c>
      <c r="M50" s="33">
        <f t="shared" si="8"/>
        <v>4.4437564207910896</v>
      </c>
      <c r="N50" s="33">
        <f t="shared" si="12"/>
        <v>8.05784537580303</v>
      </c>
      <c r="O50">
        <f t="shared" si="10"/>
        <v>4.4437564207910896</v>
      </c>
      <c r="P50" t="str">
        <f t="shared" si="11"/>
        <v/>
      </c>
    </row>
    <row r="51" spans="1:16" x14ac:dyDescent="0.2">
      <c r="A51">
        <f t="shared" si="0"/>
        <v>1998</v>
      </c>
      <c r="B51">
        <f t="shared" si="1"/>
        <v>1</v>
      </c>
      <c r="C51" s="31">
        <v>35796</v>
      </c>
      <c r="D51" s="58">
        <v>14104.2025806452</v>
      </c>
      <c r="E51" s="59">
        <v>2587622</v>
      </c>
      <c r="F51" s="59">
        <v>2647260</v>
      </c>
      <c r="G51" s="60">
        <v>278585.99445577693</v>
      </c>
      <c r="H51" s="64">
        <f t="shared" si="2"/>
        <v>19.751984762192272</v>
      </c>
      <c r="I51" s="65">
        <f t="shared" si="3"/>
        <v>52.288639181561109</v>
      </c>
      <c r="J51" s="65"/>
      <c r="K51" s="66">
        <f t="shared" si="9"/>
        <v>605.46353783771497</v>
      </c>
      <c r="L51" s="33">
        <f t="shared" si="7"/>
        <v>3.0564607280799683</v>
      </c>
      <c r="M51" s="33">
        <f t="shared" si="8"/>
        <v>3.1481848754492114</v>
      </c>
      <c r="N51" s="33">
        <f t="shared" si="12"/>
        <v>9.0875013440818933</v>
      </c>
      <c r="O51">
        <f t="shared" si="10"/>
        <v>3.1481848754492114</v>
      </c>
      <c r="P51" t="str">
        <f t="shared" si="11"/>
        <v/>
      </c>
    </row>
    <row r="52" spans="1:16" x14ac:dyDescent="0.2">
      <c r="A52">
        <f t="shared" si="0"/>
        <v>1998</v>
      </c>
      <c r="B52">
        <f t="shared" si="1"/>
        <v>2</v>
      </c>
      <c r="C52" s="31">
        <v>35827</v>
      </c>
      <c r="D52" s="58">
        <v>14138.436071428599</v>
      </c>
      <c r="E52" s="59">
        <v>2573760</v>
      </c>
      <c r="F52" s="59">
        <v>2633378</v>
      </c>
      <c r="G52" s="60">
        <v>259835.85273135873</v>
      </c>
      <c r="H52" s="64">
        <f t="shared" si="2"/>
        <v>18.377976985477428</v>
      </c>
      <c r="I52" s="65">
        <f t="shared" si="3"/>
        <v>48.396160278062581</v>
      </c>
      <c r="J52" s="65"/>
      <c r="K52" s="66">
        <f t="shared" si="9"/>
        <v>604.99058981407211</v>
      </c>
      <c r="L52" s="33">
        <f t="shared" si="7"/>
        <v>3.6591382601120381</v>
      </c>
      <c r="M52" s="33">
        <f t="shared" si="8"/>
        <v>3.6232636839412802</v>
      </c>
      <c r="N52" s="33">
        <f t="shared" si="12"/>
        <v>7.3013740300713836</v>
      </c>
      <c r="O52">
        <f t="shared" si="10"/>
        <v>3.6232636839412802</v>
      </c>
      <c r="P52" t="str">
        <f t="shared" si="11"/>
        <v/>
      </c>
    </row>
    <row r="53" spans="1:16" x14ac:dyDescent="0.2">
      <c r="A53">
        <f t="shared" si="0"/>
        <v>1998</v>
      </c>
      <c r="B53">
        <f t="shared" si="1"/>
        <v>3</v>
      </c>
      <c r="C53" s="31">
        <v>35855</v>
      </c>
      <c r="D53" s="58">
        <v>14206.0774193548</v>
      </c>
      <c r="E53" s="59">
        <v>2613649</v>
      </c>
      <c r="F53" s="59">
        <v>2676854</v>
      </c>
      <c r="G53" s="60">
        <v>256979.7152011279</v>
      </c>
      <c r="H53" s="64">
        <f t="shared" si="2"/>
        <v>18.089421000269276</v>
      </c>
      <c r="I53" s="65">
        <f t="shared" si="3"/>
        <v>48.422738962254812</v>
      </c>
      <c r="J53" s="65"/>
      <c r="K53" s="66">
        <f t="shared" si="9"/>
        <v>608.80572883778711</v>
      </c>
      <c r="L53" s="33">
        <f t="shared" si="7"/>
        <v>4.1777126214257887</v>
      </c>
      <c r="M53" s="33">
        <f t="shared" si="8"/>
        <v>4.3783592402307114</v>
      </c>
      <c r="N53" s="33">
        <f t="shared" si="12"/>
        <v>8.2755395630660367</v>
      </c>
      <c r="O53">
        <f t="shared" si="10"/>
        <v>4.3783592402307114</v>
      </c>
      <c r="P53" t="str">
        <f t="shared" si="11"/>
        <v/>
      </c>
    </row>
    <row r="54" spans="1:16" x14ac:dyDescent="0.2">
      <c r="A54">
        <f t="shared" si="0"/>
        <v>1998</v>
      </c>
      <c r="B54">
        <f t="shared" si="1"/>
        <v>4</v>
      </c>
      <c r="C54" s="31">
        <v>35886</v>
      </c>
      <c r="D54" s="58">
        <v>14214.832</v>
      </c>
      <c r="E54" s="59">
        <v>2641154</v>
      </c>
      <c r="F54" s="59">
        <v>2703858</v>
      </c>
      <c r="G54" s="60">
        <v>261627.5545265321</v>
      </c>
      <c r="H54" s="64">
        <f t="shared" si="2"/>
        <v>18.40525125633086</v>
      </c>
      <c r="I54" s="65">
        <f t="shared" si="3"/>
        <v>49.765185851440251</v>
      </c>
      <c r="J54" s="65"/>
      <c r="K54" s="66">
        <f t="shared" si="9"/>
        <v>613.83293285250306</v>
      </c>
      <c r="L54" s="33">
        <f t="shared" si="7"/>
        <v>4.9425829468908722</v>
      </c>
      <c r="M54" s="33">
        <f t="shared" si="8"/>
        <v>5.0713174047109622</v>
      </c>
      <c r="N54" s="33">
        <f t="shared" si="12"/>
        <v>8.6530451708059388</v>
      </c>
      <c r="O54">
        <f t="shared" si="10"/>
        <v>5.0713174047109622</v>
      </c>
      <c r="P54" t="str">
        <f t="shared" si="11"/>
        <v/>
      </c>
    </row>
    <row r="55" spans="1:16" x14ac:dyDescent="0.2">
      <c r="A55">
        <f t="shared" si="0"/>
        <v>1998</v>
      </c>
      <c r="B55">
        <f t="shared" si="1"/>
        <v>5</v>
      </c>
      <c r="C55" s="31">
        <v>35916</v>
      </c>
      <c r="D55" s="58">
        <v>14269.3151612903</v>
      </c>
      <c r="E55" s="59">
        <v>2615589</v>
      </c>
      <c r="F55" s="59">
        <v>2672558</v>
      </c>
      <c r="G55" s="60">
        <v>267719.72639882838</v>
      </c>
      <c r="H55" s="64">
        <f t="shared" si="2"/>
        <v>18.761918380294563</v>
      </c>
      <c r="I55" s="65">
        <f t="shared" si="3"/>
        <v>50.142315062603281</v>
      </c>
      <c r="J55" s="65"/>
      <c r="K55" s="66">
        <f t="shared" si="9"/>
        <v>618.77371921818531</v>
      </c>
      <c r="L55" s="33">
        <f t="shared" si="7"/>
        <v>2.0423378389607727</v>
      </c>
      <c r="M55" s="33">
        <f t="shared" si="8"/>
        <v>1.8460311967916088</v>
      </c>
      <c r="N55" s="33">
        <f t="shared" si="12"/>
        <v>8.9087831432303144</v>
      </c>
      <c r="O55">
        <f t="shared" si="10"/>
        <v>1.8460311967916088</v>
      </c>
      <c r="P55" t="str">
        <f t="shared" si="11"/>
        <v/>
      </c>
    </row>
    <row r="56" spans="1:16" x14ac:dyDescent="0.2">
      <c r="A56">
        <f t="shared" si="0"/>
        <v>1998</v>
      </c>
      <c r="B56">
        <f t="shared" si="1"/>
        <v>6</v>
      </c>
      <c r="C56" s="31">
        <v>35947</v>
      </c>
      <c r="D56" s="58">
        <v>14318.6816666667</v>
      </c>
      <c r="E56" s="59">
        <v>2563603</v>
      </c>
      <c r="F56" s="59">
        <v>2628463</v>
      </c>
      <c r="G56" s="60">
        <v>259382.12273484541</v>
      </c>
      <c r="H56" s="64">
        <f t="shared" si="2"/>
        <v>18.114944432257076</v>
      </c>
      <c r="I56" s="65">
        <f t="shared" si="3"/>
        <v>47.614461187243727</v>
      </c>
      <c r="J56" s="65"/>
      <c r="K56" s="66">
        <f t="shared" si="9"/>
        <v>619.30564206096017</v>
      </c>
      <c r="L56" s="33">
        <f t="shared" si="7"/>
        <v>2.4510125198219823</v>
      </c>
      <c r="M56" s="33">
        <f t="shared" si="8"/>
        <v>2.7038231679798796</v>
      </c>
      <c r="N56" s="33">
        <f t="shared" si="12"/>
        <v>8.1695865320576821</v>
      </c>
      <c r="O56">
        <f t="shared" si="10"/>
        <v>2.7038231679798796</v>
      </c>
      <c r="P56" t="str">
        <f t="shared" si="11"/>
        <v/>
      </c>
    </row>
    <row r="57" spans="1:16" x14ac:dyDescent="0.2">
      <c r="A57">
        <f t="shared" si="0"/>
        <v>1998</v>
      </c>
      <c r="B57">
        <f t="shared" si="1"/>
        <v>7</v>
      </c>
      <c r="C57" s="31">
        <v>35977</v>
      </c>
      <c r="D57" s="58">
        <v>14352.389032258099</v>
      </c>
      <c r="E57" s="59">
        <v>2569920</v>
      </c>
      <c r="F57" s="59">
        <v>2635597</v>
      </c>
      <c r="G57" s="60">
        <v>265061.41735136288</v>
      </c>
      <c r="H57" s="64">
        <f t="shared" si="2"/>
        <v>18.468104282542573</v>
      </c>
      <c r="I57" s="65">
        <f t="shared" si="3"/>
        <v>48.67448024275636</v>
      </c>
      <c r="J57" s="65"/>
      <c r="K57" s="66">
        <f t="shared" si="9"/>
        <v>623.16511822568509</v>
      </c>
      <c r="L57" s="33">
        <f t="shared" si="7"/>
        <v>2.3429703323581963</v>
      </c>
      <c r="M57" s="33">
        <f t="shared" si="8"/>
        <v>2.4029121686937938</v>
      </c>
      <c r="N57" s="33">
        <f t="shared" si="12"/>
        <v>8.7661818965782956</v>
      </c>
      <c r="O57">
        <f t="shared" si="10"/>
        <v>2.4029121686937938</v>
      </c>
      <c r="P57" t="str">
        <f t="shared" si="11"/>
        <v/>
      </c>
    </row>
    <row r="58" spans="1:16" x14ac:dyDescent="0.2">
      <c r="A58">
        <f t="shared" si="0"/>
        <v>1998</v>
      </c>
      <c r="B58">
        <f t="shared" si="1"/>
        <v>8</v>
      </c>
      <c r="C58" s="31">
        <v>36008</v>
      </c>
      <c r="D58" s="58">
        <v>14398.729032258099</v>
      </c>
      <c r="E58" s="59">
        <v>2560249</v>
      </c>
      <c r="F58" s="59">
        <v>2624460</v>
      </c>
      <c r="G58" s="60">
        <v>263385.20546055189</v>
      </c>
      <c r="H58" s="64">
        <f t="shared" si="2"/>
        <v>18.292253772571076</v>
      </c>
      <c r="I58" s="65">
        <f t="shared" si="3"/>
        <v>48.007288335961888</v>
      </c>
      <c r="J58" s="65"/>
      <c r="K58" s="66">
        <f t="shared" si="9"/>
        <v>625.33653865247709</v>
      </c>
      <c r="L58" s="33">
        <f t="shared" si="7"/>
        <v>4.4949263668117245</v>
      </c>
      <c r="M58" s="33">
        <f t="shared" si="8"/>
        <v>4.7683185676082429</v>
      </c>
      <c r="N58" s="33">
        <f t="shared" si="12"/>
        <v>8.3557333487822127</v>
      </c>
      <c r="O58">
        <f t="shared" si="10"/>
        <v>4.7683185676082429</v>
      </c>
      <c r="P58" t="str">
        <f t="shared" si="11"/>
        <v/>
      </c>
    </row>
    <row r="59" spans="1:16" x14ac:dyDescent="0.2">
      <c r="A59">
        <f t="shared" si="0"/>
        <v>1998</v>
      </c>
      <c r="B59">
        <f t="shared" si="1"/>
        <v>9</v>
      </c>
      <c r="C59" s="31">
        <v>36039</v>
      </c>
      <c r="D59" s="58">
        <v>14451.6313333333</v>
      </c>
      <c r="E59" s="59">
        <v>2532835</v>
      </c>
      <c r="F59" s="59">
        <v>2596633</v>
      </c>
      <c r="G59" s="60">
        <v>265974.93030089349</v>
      </c>
      <c r="H59" s="64">
        <f t="shared" si="2"/>
        <v>18.404491795151944</v>
      </c>
      <c r="I59" s="65">
        <f t="shared" si="3"/>
        <v>47.789710743520779</v>
      </c>
      <c r="J59" s="65"/>
      <c r="K59" s="66">
        <f t="shared" si="9"/>
        <v>628.64318735209622</v>
      </c>
      <c r="L59" s="33">
        <f t="shared" si="7"/>
        <v>-0.33023417427879842</v>
      </c>
      <c r="M59" s="33">
        <f t="shared" si="8"/>
        <v>-7.2118335644277831E-2</v>
      </c>
      <c r="N59" s="33">
        <f t="shared" si="12"/>
        <v>8.2923960565354893</v>
      </c>
      <c r="O59" t="str">
        <f t="shared" si="10"/>
        <v/>
      </c>
      <c r="P59">
        <f t="shared" si="11"/>
        <v>-7.2118335644277831E-2</v>
      </c>
    </row>
    <row r="60" spans="1:16" x14ac:dyDescent="0.2">
      <c r="A60">
        <f t="shared" si="0"/>
        <v>1998</v>
      </c>
      <c r="B60">
        <f t="shared" si="1"/>
        <v>10</v>
      </c>
      <c r="C60" s="31">
        <v>36069</v>
      </c>
      <c r="D60" s="58">
        <v>14503.444516129</v>
      </c>
      <c r="E60" s="59">
        <v>2529718</v>
      </c>
      <c r="F60" s="59">
        <v>2593385</v>
      </c>
      <c r="G60" s="60">
        <v>276786.88223268045</v>
      </c>
      <c r="H60" s="64">
        <f t="shared" si="2"/>
        <v>19.084216988927775</v>
      </c>
      <c r="I60" s="65">
        <f t="shared" si="3"/>
        <v>49.492722075830457</v>
      </c>
      <c r="J60" s="65"/>
      <c r="K60" s="66">
        <f t="shared" si="9"/>
        <v>632.25008565870678</v>
      </c>
      <c r="L60" s="33">
        <f t="shared" si="7"/>
        <v>-0.87805191512805303</v>
      </c>
      <c r="M60" s="33">
        <f t="shared" si="8"/>
        <v>-0.82733592859710603</v>
      </c>
      <c r="N60" s="33">
        <f t="shared" si="12"/>
        <v>8.2144463749462382</v>
      </c>
      <c r="O60" t="str">
        <f t="shared" si="10"/>
        <v/>
      </c>
      <c r="P60">
        <f t="shared" si="11"/>
        <v>-0.82733592859710603</v>
      </c>
    </row>
    <row r="61" spans="1:16" x14ac:dyDescent="0.2">
      <c r="A61">
        <f t="shared" si="0"/>
        <v>1998</v>
      </c>
      <c r="B61">
        <f t="shared" si="1"/>
        <v>11</v>
      </c>
      <c r="C61" s="31">
        <v>36100</v>
      </c>
      <c r="D61" s="58">
        <v>14585.532666666701</v>
      </c>
      <c r="E61" s="59">
        <v>2554927</v>
      </c>
      <c r="F61" s="59">
        <v>2618608</v>
      </c>
      <c r="G61" s="60">
        <v>261997.63113112006</v>
      </c>
      <c r="H61" s="64">
        <f t="shared" si="2"/>
        <v>17.962842847000086</v>
      </c>
      <c r="I61" s="65">
        <f t="shared" si="3"/>
        <v>47.037643981897205</v>
      </c>
      <c r="J61" s="65"/>
      <c r="K61" s="66">
        <f t="shared" si="9"/>
        <v>630.77882350748712</v>
      </c>
      <c r="L61" s="33">
        <f t="shared" si="7"/>
        <v>-0.89941682198040329</v>
      </c>
      <c r="M61" s="33">
        <f t="shared" si="8"/>
        <v>-0.54671415110426613</v>
      </c>
      <c r="N61" s="33">
        <f t="shared" si="12"/>
        <v>6.8164568806432291</v>
      </c>
      <c r="O61" t="str">
        <f t="shared" si="10"/>
        <v/>
      </c>
      <c r="P61">
        <f t="shared" si="11"/>
        <v>-0.54671415110426613</v>
      </c>
    </row>
    <row r="62" spans="1:16" x14ac:dyDescent="0.2">
      <c r="A62">
        <f t="shared" si="0"/>
        <v>1998</v>
      </c>
      <c r="B62">
        <f t="shared" si="1"/>
        <v>12</v>
      </c>
      <c r="C62" s="31">
        <v>36130</v>
      </c>
      <c r="D62" s="58">
        <v>14674.319354838701</v>
      </c>
      <c r="E62" s="59">
        <v>2560158</v>
      </c>
      <c r="F62" s="59">
        <v>2619616</v>
      </c>
      <c r="G62" s="60">
        <v>261187</v>
      </c>
      <c r="H62" s="64">
        <f t="shared" si="2"/>
        <v>17.798917529614506</v>
      </c>
      <c r="I62" s="65">
        <f t="shared" si="3"/>
        <v>46.62632914325863</v>
      </c>
      <c r="J62" s="65"/>
      <c r="K62" s="66">
        <f t="shared" si="9"/>
        <v>631.24576167503869</v>
      </c>
      <c r="L62" s="33">
        <f t="shared" si="7"/>
        <v>-1.5960444051194567</v>
      </c>
      <c r="M62" s="33">
        <f t="shared" si="8"/>
        <v>-1.577581947734541</v>
      </c>
      <c r="N62" s="33">
        <f t="shared" si="12"/>
        <v>6.5834358392859338</v>
      </c>
      <c r="O62" t="str">
        <f t="shared" si="10"/>
        <v/>
      </c>
      <c r="P62">
        <f t="shared" si="11"/>
        <v>-1.577581947734541</v>
      </c>
    </row>
    <row r="63" spans="1:16" x14ac:dyDescent="0.2">
      <c r="A63">
        <f t="shared" si="0"/>
        <v>1999</v>
      </c>
      <c r="B63">
        <f t="shared" si="1"/>
        <v>1</v>
      </c>
      <c r="C63" s="31">
        <v>36161</v>
      </c>
      <c r="D63" s="58">
        <v>14708.412580645199</v>
      </c>
      <c r="E63" s="59">
        <v>2526492</v>
      </c>
      <c r="F63" s="59">
        <v>2588821</v>
      </c>
      <c r="G63" s="60">
        <v>290051.55116054759</v>
      </c>
      <c r="H63" s="64">
        <f t="shared" si="2"/>
        <v>19.720112525414635</v>
      </c>
      <c r="I63" s="65">
        <f t="shared" si="3"/>
        <v>51.051841428156443</v>
      </c>
      <c r="J63" s="65"/>
      <c r="K63" s="66">
        <f t="shared" si="9"/>
        <v>635.30951647454754</v>
      </c>
      <c r="L63" s="33">
        <f t="shared" si="7"/>
        <v>-2.3624006906727502</v>
      </c>
      <c r="M63" s="33">
        <f t="shared" si="8"/>
        <v>-2.2075277834440188</v>
      </c>
      <c r="N63" s="33">
        <f t="shared" si="12"/>
        <v>6.5569630056866224</v>
      </c>
      <c r="O63" t="str">
        <f t="shared" si="10"/>
        <v/>
      </c>
      <c r="P63">
        <f t="shared" si="11"/>
        <v>-2.2075277834440188</v>
      </c>
    </row>
    <row r="64" spans="1:16" x14ac:dyDescent="0.2">
      <c r="A64">
        <f t="shared" si="0"/>
        <v>1999</v>
      </c>
      <c r="B64">
        <f t="shared" si="1"/>
        <v>2</v>
      </c>
      <c r="C64" s="31">
        <v>36192</v>
      </c>
      <c r="D64" s="58">
        <v>14749.3046428571</v>
      </c>
      <c r="E64" s="59">
        <v>2501855</v>
      </c>
      <c r="F64" s="59">
        <v>2564816</v>
      </c>
      <c r="G64" s="60">
        <v>271015.08442554943</v>
      </c>
      <c r="H64" s="64">
        <f t="shared" si="2"/>
        <v>18.37477026802064</v>
      </c>
      <c r="I64" s="65">
        <f t="shared" si="3"/>
        <v>47.127904779743623</v>
      </c>
      <c r="J64" s="65"/>
      <c r="K64" s="66">
        <f t="shared" si="9"/>
        <v>630.14878207273</v>
      </c>
      <c r="L64" s="33">
        <f t="shared" si="7"/>
        <v>-2.7937725351237064</v>
      </c>
      <c r="M64" s="33">
        <f t="shared" si="8"/>
        <v>-2.6035760912409889</v>
      </c>
      <c r="N64" s="33">
        <f t="shared" si="12"/>
        <v>4.0770818872385206</v>
      </c>
      <c r="O64" t="str">
        <f t="shared" si="10"/>
        <v/>
      </c>
      <c r="P64">
        <f t="shared" si="11"/>
        <v>-2.6035760912409889</v>
      </c>
    </row>
    <row r="65" spans="1:16" x14ac:dyDescent="0.2">
      <c r="A65">
        <f t="shared" si="0"/>
        <v>1999</v>
      </c>
      <c r="B65">
        <f t="shared" si="1"/>
        <v>3</v>
      </c>
      <c r="C65" s="31">
        <v>36220</v>
      </c>
      <c r="D65" s="58">
        <v>14724.518387096799</v>
      </c>
      <c r="E65" s="59">
        <v>2549281</v>
      </c>
      <c r="F65" s="59">
        <v>2609550</v>
      </c>
      <c r="G65" s="60">
        <v>270014.70515951025</v>
      </c>
      <c r="H65" s="64">
        <f t="shared" si="2"/>
        <v>18.337761416775848</v>
      </c>
      <c r="I65" s="65">
        <f t="shared" si="3"/>
        <v>47.853305305147416</v>
      </c>
      <c r="J65" s="65"/>
      <c r="K65" s="66">
        <f t="shared" si="9"/>
        <v>629.60592709981483</v>
      </c>
      <c r="L65" s="33">
        <f t="shared" si="7"/>
        <v>-2.4627637452465878</v>
      </c>
      <c r="M65" s="33">
        <f t="shared" si="8"/>
        <v>-2.5142947654223979</v>
      </c>
      <c r="N65" s="33">
        <f t="shared" si="12"/>
        <v>4.0687140759177121</v>
      </c>
      <c r="O65" t="str">
        <f t="shared" si="10"/>
        <v/>
      </c>
      <c r="P65">
        <f t="shared" si="11"/>
        <v>-2.5142947654223979</v>
      </c>
    </row>
    <row r="66" spans="1:16" x14ac:dyDescent="0.2">
      <c r="A66">
        <f t="shared" si="0"/>
        <v>1999</v>
      </c>
      <c r="B66">
        <f t="shared" si="1"/>
        <v>4</v>
      </c>
      <c r="C66" s="31">
        <v>36251</v>
      </c>
      <c r="D66" s="58">
        <v>14755.6143333333</v>
      </c>
      <c r="E66" s="59">
        <v>2559931</v>
      </c>
      <c r="F66" s="59">
        <v>2626354</v>
      </c>
      <c r="G66" s="60">
        <v>273290.46584504604</v>
      </c>
      <c r="H66" s="64">
        <f t="shared" si="2"/>
        <v>18.521117431734176</v>
      </c>
      <c r="I66" s="65">
        <f t="shared" si="3"/>
        <v>48.64301085130478</v>
      </c>
      <c r="J66" s="65"/>
      <c r="K66" s="66">
        <f t="shared" si="9"/>
        <v>629.8261989888648</v>
      </c>
      <c r="L66" s="33">
        <f t="shared" si="7"/>
        <v>-3.0752845157836273</v>
      </c>
      <c r="M66" s="33">
        <f t="shared" si="8"/>
        <v>-2.8664227189445612</v>
      </c>
      <c r="N66" s="33">
        <f t="shared" si="12"/>
        <v>3.4527385593440263</v>
      </c>
      <c r="O66" t="str">
        <f t="shared" si="10"/>
        <v/>
      </c>
      <c r="P66">
        <f t="shared" si="11"/>
        <v>-2.8664227189445612</v>
      </c>
    </row>
    <row r="67" spans="1:16" x14ac:dyDescent="0.2">
      <c r="A67">
        <f t="shared" ref="A67:A130" si="13">YEAR(C67)</f>
        <v>1999</v>
      </c>
      <c r="B67">
        <f t="shared" ref="B67:B130" si="14">MONTH(C67)</f>
        <v>5</v>
      </c>
      <c r="C67" s="31">
        <v>36281</v>
      </c>
      <c r="D67" s="58">
        <v>14834.0935483871</v>
      </c>
      <c r="E67" s="59">
        <v>2543084</v>
      </c>
      <c r="F67" s="59">
        <v>2609874</v>
      </c>
      <c r="G67" s="60">
        <v>276185.96999625268</v>
      </c>
      <c r="H67" s="64">
        <f t="shared" ref="H67:H130" si="15">G67/D67</f>
        <v>18.618324678576816</v>
      </c>
      <c r="I67" s="65">
        <f t="shared" ref="I67:I130" si="16">H67*F67/1000000</f>
        <v>48.591481502175988</v>
      </c>
      <c r="J67" s="65"/>
      <c r="K67" s="66">
        <f t="shared" si="9"/>
        <v>628.65249463960049</v>
      </c>
      <c r="L67" s="33">
        <f t="shared" si="7"/>
        <v>-2.7720333737448866</v>
      </c>
      <c r="M67" s="33">
        <f t="shared" si="8"/>
        <v>-2.34546827421519</v>
      </c>
      <c r="N67" s="33">
        <f t="shared" si="12"/>
        <v>2.4142663245893869</v>
      </c>
      <c r="O67" t="str">
        <f t="shared" si="10"/>
        <v/>
      </c>
      <c r="P67">
        <f t="shared" si="11"/>
        <v>-2.34546827421519</v>
      </c>
    </row>
    <row r="68" spans="1:16" x14ac:dyDescent="0.2">
      <c r="A68">
        <f t="shared" si="13"/>
        <v>1999</v>
      </c>
      <c r="B68">
        <f t="shared" si="14"/>
        <v>6</v>
      </c>
      <c r="C68" s="31">
        <v>36312</v>
      </c>
      <c r="D68" s="58">
        <v>14882.739</v>
      </c>
      <c r="E68" s="59">
        <v>2494048</v>
      </c>
      <c r="F68" s="59">
        <v>2561335</v>
      </c>
      <c r="G68" s="60">
        <v>270435.98587494413</v>
      </c>
      <c r="H68" s="64">
        <f t="shared" si="15"/>
        <v>18.171116611998915</v>
      </c>
      <c r="I68" s="65">
        <f t="shared" si="16"/>
        <v>46.542316967394243</v>
      </c>
      <c r="J68" s="65"/>
      <c r="K68" s="66">
        <f t="shared" si="9"/>
        <v>625.05249654439149</v>
      </c>
      <c r="L68" s="33">
        <f t="shared" si="7"/>
        <v>-2.7131736076139723</v>
      </c>
      <c r="M68" s="33">
        <f t="shared" si="8"/>
        <v>-2.5538879565738637</v>
      </c>
      <c r="N68" s="33">
        <f t="shared" si="12"/>
        <v>1.0147129930048404</v>
      </c>
      <c r="O68" t="str">
        <f t="shared" si="10"/>
        <v/>
      </c>
      <c r="P68">
        <f t="shared" si="11"/>
        <v>-2.5538879565738637</v>
      </c>
    </row>
    <row r="69" spans="1:16" x14ac:dyDescent="0.2">
      <c r="A69">
        <f t="shared" si="13"/>
        <v>1999</v>
      </c>
      <c r="B69">
        <f t="shared" si="14"/>
        <v>7</v>
      </c>
      <c r="C69" s="31">
        <v>36342</v>
      </c>
      <c r="D69" s="58">
        <v>14899.444193548399</v>
      </c>
      <c r="E69" s="59">
        <v>2478633</v>
      </c>
      <c r="F69" s="59">
        <v>2545653</v>
      </c>
      <c r="G69" s="60">
        <v>277197.46427262475</v>
      </c>
      <c r="H69" s="64">
        <f t="shared" si="15"/>
        <v>18.604550657846275</v>
      </c>
      <c r="I69" s="65">
        <f t="shared" si="16"/>
        <v>47.360730195798347</v>
      </c>
      <c r="J69" s="65"/>
      <c r="K69" s="66">
        <f t="shared" si="9"/>
        <v>624.79876555294618</v>
      </c>
      <c r="L69" s="33">
        <f t="shared" si="7"/>
        <v>-3.5521339185655587</v>
      </c>
      <c r="M69" s="33">
        <f t="shared" si="8"/>
        <v>-3.4126613439004472</v>
      </c>
      <c r="N69" s="33">
        <f t="shared" si="12"/>
        <v>0.88698101856552469</v>
      </c>
      <c r="O69" t="str">
        <f t="shared" si="10"/>
        <v/>
      </c>
      <c r="P69">
        <f t="shared" si="11"/>
        <v>-3.4126613439004472</v>
      </c>
    </row>
    <row r="70" spans="1:16" x14ac:dyDescent="0.2">
      <c r="A70">
        <f t="shared" si="13"/>
        <v>1999</v>
      </c>
      <c r="B70">
        <f t="shared" si="14"/>
        <v>8</v>
      </c>
      <c r="C70" s="31">
        <v>36373</v>
      </c>
      <c r="D70" s="58">
        <v>14914.3648387097</v>
      </c>
      <c r="E70" s="59">
        <v>2496895</v>
      </c>
      <c r="F70" s="59">
        <v>2563260</v>
      </c>
      <c r="G70" s="60">
        <v>274910.43435000739</v>
      </c>
      <c r="H70" s="64">
        <f t="shared" si="15"/>
        <v>18.432594168307268</v>
      </c>
      <c r="I70" s="65">
        <f t="shared" si="16"/>
        <v>47.247531327855292</v>
      </c>
      <c r="J70" s="65"/>
      <c r="K70" s="66">
        <f t="shared" si="9"/>
        <v>623.37181663804517</v>
      </c>
      <c r="L70" s="33">
        <f t="shared" si="7"/>
        <v>-2.4745249387852497</v>
      </c>
      <c r="M70" s="33">
        <f t="shared" si="8"/>
        <v>-2.3319082782743861</v>
      </c>
      <c r="N70" s="33">
        <f t="shared" si="12"/>
        <v>3.3169124252108162E-2</v>
      </c>
      <c r="O70" t="str">
        <f t="shared" si="10"/>
        <v/>
      </c>
      <c r="P70">
        <f t="shared" si="11"/>
        <v>-2.3319082782743861</v>
      </c>
    </row>
    <row r="71" spans="1:16" x14ac:dyDescent="0.2">
      <c r="A71">
        <f t="shared" si="13"/>
        <v>1999</v>
      </c>
      <c r="B71">
        <f t="shared" si="14"/>
        <v>9</v>
      </c>
      <c r="C71" s="31">
        <v>36404</v>
      </c>
      <c r="D71" s="58">
        <v>14932.99</v>
      </c>
      <c r="E71" s="59">
        <v>2507956</v>
      </c>
      <c r="F71" s="59">
        <v>2573862</v>
      </c>
      <c r="G71" s="60">
        <v>275433.46482911671</v>
      </c>
      <c r="H71" s="64">
        <f t="shared" si="15"/>
        <v>18.444629295882251</v>
      </c>
      <c r="I71" s="65">
        <f t="shared" si="16"/>
        <v>47.473930448758082</v>
      </c>
      <c r="J71" s="65"/>
      <c r="K71" s="66">
        <f t="shared" si="9"/>
        <v>622.83845875084137</v>
      </c>
      <c r="L71" s="33">
        <f t="shared" si="7"/>
        <v>-0.98225901016054662</v>
      </c>
      <c r="M71" s="33">
        <f t="shared" si="8"/>
        <v>-0.87694333392512869</v>
      </c>
      <c r="N71" s="33">
        <f t="shared" si="12"/>
        <v>-0.39947768077310819</v>
      </c>
      <c r="O71" t="str">
        <f t="shared" si="10"/>
        <v/>
      </c>
      <c r="P71">
        <f t="shared" si="11"/>
        <v>-0.87694333392512869</v>
      </c>
    </row>
    <row r="72" spans="1:16" x14ac:dyDescent="0.2">
      <c r="A72">
        <f t="shared" si="13"/>
        <v>1999</v>
      </c>
      <c r="B72">
        <f t="shared" si="14"/>
        <v>10</v>
      </c>
      <c r="C72" s="31">
        <v>36434</v>
      </c>
      <c r="D72" s="58">
        <v>14962.4751612903</v>
      </c>
      <c r="E72" s="59">
        <v>2531720</v>
      </c>
      <c r="F72" s="59">
        <v>2596621</v>
      </c>
      <c r="G72" s="60">
        <v>287761.29912605649</v>
      </c>
      <c r="H72" s="64">
        <f t="shared" si="15"/>
        <v>19.23219895265251</v>
      </c>
      <c r="I72" s="65">
        <f t="shared" si="16"/>
        <v>49.938731676635513</v>
      </c>
      <c r="J72" s="65"/>
      <c r="K72" s="66">
        <f t="shared" si="9"/>
        <v>624.98747968395605</v>
      </c>
      <c r="L72" s="33">
        <f t="shared" si="7"/>
        <v>7.9139255838001077E-2</v>
      </c>
      <c r="M72" s="33">
        <f t="shared" si="8"/>
        <v>0.12477900504552775</v>
      </c>
      <c r="N72" s="33">
        <f t="shared" si="12"/>
        <v>-0.5815234685892845</v>
      </c>
      <c r="O72">
        <f t="shared" si="10"/>
        <v>0.12477900504552775</v>
      </c>
      <c r="P72" t="str">
        <f t="shared" si="11"/>
        <v/>
      </c>
    </row>
    <row r="73" spans="1:16" x14ac:dyDescent="0.2">
      <c r="A73">
        <f t="shared" si="13"/>
        <v>1999</v>
      </c>
      <c r="B73">
        <f t="shared" si="14"/>
        <v>11</v>
      </c>
      <c r="C73" s="31">
        <v>36465</v>
      </c>
      <c r="D73" s="58">
        <v>14999.880999999999</v>
      </c>
      <c r="E73" s="59">
        <v>2588522</v>
      </c>
      <c r="F73" s="59">
        <v>2654120</v>
      </c>
      <c r="G73" s="60">
        <v>270412.12578519434</v>
      </c>
      <c r="H73" s="64">
        <f t="shared" si="15"/>
        <v>18.027618071449655</v>
      </c>
      <c r="I73" s="65">
        <f t="shared" si="16"/>
        <v>47.847461675795955</v>
      </c>
      <c r="J73" s="65"/>
      <c r="K73" s="66">
        <f t="shared" si="9"/>
        <v>623.34221928392139</v>
      </c>
      <c r="L73" s="33">
        <f t="shared" si="7"/>
        <v>1.314910367302069</v>
      </c>
      <c r="M73" s="33">
        <f t="shared" si="8"/>
        <v>1.3561403615967027</v>
      </c>
      <c r="N73" s="33">
        <f t="shared" si="12"/>
        <v>-1.4089150127207573</v>
      </c>
      <c r="O73">
        <f t="shared" si="10"/>
        <v>1.3561403615967027</v>
      </c>
      <c r="P73" t="str">
        <f t="shared" si="11"/>
        <v/>
      </c>
    </row>
    <row r="74" spans="1:16" x14ac:dyDescent="0.2">
      <c r="A74">
        <f t="shared" si="13"/>
        <v>1999</v>
      </c>
      <c r="B74">
        <f t="shared" si="14"/>
        <v>12</v>
      </c>
      <c r="C74" s="31">
        <v>36495</v>
      </c>
      <c r="D74" s="58">
        <v>15051.204516129001</v>
      </c>
      <c r="E74" s="59">
        <v>2627602</v>
      </c>
      <c r="F74" s="59">
        <v>2690601</v>
      </c>
      <c r="G74" s="60">
        <v>271262.08748157008</v>
      </c>
      <c r="H74" s="64">
        <f t="shared" si="15"/>
        <v>18.022616541479007</v>
      </c>
      <c r="I74" s="65">
        <f t="shared" si="16"/>
        <v>48.491670089119957</v>
      </c>
      <c r="J74" s="65"/>
      <c r="K74" s="66">
        <f t="shared" si="9"/>
        <v>624.79624539114434</v>
      </c>
      <c r="L74" s="33">
        <f t="shared" si="7"/>
        <v>2.6343686600592608</v>
      </c>
      <c r="M74" s="33">
        <f t="shared" si="8"/>
        <v>2.7097482989873356</v>
      </c>
      <c r="N74" s="33">
        <f t="shared" si="12"/>
        <v>-0.94844308232737706</v>
      </c>
      <c r="O74">
        <f t="shared" si="10"/>
        <v>2.7097482989873356</v>
      </c>
      <c r="P74" t="str">
        <f t="shared" si="11"/>
        <v/>
      </c>
    </row>
    <row r="75" spans="1:16" x14ac:dyDescent="0.2">
      <c r="A75">
        <f t="shared" si="13"/>
        <v>2000</v>
      </c>
      <c r="B75">
        <f t="shared" si="14"/>
        <v>1</v>
      </c>
      <c r="C75" s="31">
        <v>36526</v>
      </c>
      <c r="D75" s="58">
        <v>15086.4696774194</v>
      </c>
      <c r="E75" s="59">
        <v>2638876</v>
      </c>
      <c r="F75" s="59">
        <v>2703499</v>
      </c>
      <c r="G75" s="60">
        <v>300602.96560383413</v>
      </c>
      <c r="H75" s="64">
        <f t="shared" si="15"/>
        <v>19.925335219661108</v>
      </c>
      <c r="I75" s="65">
        <f t="shared" si="16"/>
        <v>53.868123841018587</v>
      </c>
      <c r="J75" s="65"/>
      <c r="K75" s="66">
        <f t="shared" si="9"/>
        <v>632.03804008890415</v>
      </c>
      <c r="L75" s="33">
        <f t="shared" si="7"/>
        <v>4.4482230697742153</v>
      </c>
      <c r="M75" s="33">
        <f t="shared" si="8"/>
        <v>4.4297384794081962</v>
      </c>
      <c r="N75" s="33">
        <f t="shared" si="12"/>
        <v>0.12551029439993311</v>
      </c>
      <c r="O75">
        <f t="shared" si="10"/>
        <v>4.4297384794081962</v>
      </c>
      <c r="P75" t="str">
        <f t="shared" si="11"/>
        <v/>
      </c>
    </row>
    <row r="76" spans="1:16" x14ac:dyDescent="0.2">
      <c r="A76">
        <f t="shared" si="13"/>
        <v>2000</v>
      </c>
      <c r="B76">
        <f t="shared" si="14"/>
        <v>2</v>
      </c>
      <c r="C76" s="31">
        <v>36557</v>
      </c>
      <c r="D76" s="58">
        <v>15126.6627586207</v>
      </c>
      <c r="E76" s="59">
        <v>2618626</v>
      </c>
      <c r="F76" s="59">
        <v>2682943</v>
      </c>
      <c r="G76" s="60">
        <v>281627.68956291652</v>
      </c>
      <c r="H76" s="64">
        <f t="shared" si="15"/>
        <v>18.617965777178224</v>
      </c>
      <c r="I76" s="65">
        <f t="shared" si="16"/>
        <v>49.950940956119872</v>
      </c>
      <c r="J76" s="65"/>
      <c r="K76" s="66">
        <f t="shared" si="9"/>
        <v>630.93713961686774</v>
      </c>
      <c r="L76" s="33">
        <f t="shared" si="7"/>
        <v>4.667376806409651</v>
      </c>
      <c r="M76" s="33">
        <f t="shared" si="8"/>
        <v>4.605671517956833</v>
      </c>
      <c r="N76" s="33">
        <f t="shared" si="12"/>
        <v>-0.68822782349349243</v>
      </c>
      <c r="O76">
        <f t="shared" si="10"/>
        <v>4.605671517956833</v>
      </c>
      <c r="P76" t="str">
        <f t="shared" si="11"/>
        <v/>
      </c>
    </row>
    <row r="77" spans="1:16" x14ac:dyDescent="0.2">
      <c r="A77">
        <f t="shared" si="13"/>
        <v>2000</v>
      </c>
      <c r="B77">
        <f t="shared" si="14"/>
        <v>3</v>
      </c>
      <c r="C77" s="31">
        <v>36586</v>
      </c>
      <c r="D77" s="58">
        <v>15173.8548387097</v>
      </c>
      <c r="E77" s="59">
        <v>2651790</v>
      </c>
      <c r="F77" s="59">
        <v>2719376</v>
      </c>
      <c r="G77" s="60">
        <v>281058</v>
      </c>
      <c r="H77" s="64">
        <f t="shared" si="15"/>
        <v>18.52251804090012</v>
      </c>
      <c r="I77" s="65">
        <f t="shared" si="16"/>
        <v>50.36969101999081</v>
      </c>
      <c r="J77" s="65"/>
      <c r="K77" s="66">
        <f t="shared" si="9"/>
        <v>634.1789258571149</v>
      </c>
      <c r="L77" s="33">
        <f t="shared" si="7"/>
        <v>4.021094575293982</v>
      </c>
      <c r="M77" s="33">
        <f t="shared" si="8"/>
        <v>4.2086183441589542</v>
      </c>
      <c r="N77" s="33">
        <f t="shared" si="12"/>
        <v>0.63955432415956359</v>
      </c>
      <c r="O77">
        <f t="shared" si="10"/>
        <v>4.2086183441589542</v>
      </c>
      <c r="P77" t="str">
        <f t="shared" si="11"/>
        <v/>
      </c>
    </row>
    <row r="78" spans="1:16" x14ac:dyDescent="0.2">
      <c r="A78">
        <f t="shared" si="13"/>
        <v>2000</v>
      </c>
      <c r="B78">
        <f t="shared" si="14"/>
        <v>4</v>
      </c>
      <c r="C78" s="31">
        <v>36617</v>
      </c>
      <c r="D78" s="58">
        <v>15265.887333333299</v>
      </c>
      <c r="E78" s="59">
        <v>2676393</v>
      </c>
      <c r="F78" s="59">
        <v>2741775</v>
      </c>
      <c r="G78" s="60">
        <v>285432</v>
      </c>
      <c r="H78" s="64">
        <f t="shared" si="15"/>
        <v>18.697373678158545</v>
      </c>
      <c r="I78" s="65">
        <f t="shared" si="16"/>
        <v>51.263991716433146</v>
      </c>
      <c r="J78" s="65"/>
      <c r="K78" s="66">
        <f t="shared" si="9"/>
        <v>637.58961226840051</v>
      </c>
      <c r="L78" s="33">
        <f t="shared" ref="L78:L141" si="17">(E78/E66-1)*100</f>
        <v>4.5494194960723489</v>
      </c>
      <c r="M78" s="33">
        <f t="shared" ref="M78:M141" si="18">(F78/F66-1)*100</f>
        <v>4.3947236358845787</v>
      </c>
      <c r="N78" s="33">
        <f t="shared" si="12"/>
        <v>1.268044791979861</v>
      </c>
      <c r="O78">
        <f t="shared" si="10"/>
        <v>4.3947236358845787</v>
      </c>
      <c r="P78" t="str">
        <f t="shared" si="11"/>
        <v/>
      </c>
    </row>
    <row r="79" spans="1:16" x14ac:dyDescent="0.2">
      <c r="A79">
        <f t="shared" si="13"/>
        <v>2000</v>
      </c>
      <c r="B79">
        <f t="shared" si="14"/>
        <v>5</v>
      </c>
      <c r="C79" s="31">
        <v>36647</v>
      </c>
      <c r="D79" s="58">
        <v>15364.8077419355</v>
      </c>
      <c r="E79" s="59">
        <v>2669420</v>
      </c>
      <c r="F79" s="59">
        <v>2736988</v>
      </c>
      <c r="G79" s="60">
        <v>287195</v>
      </c>
      <c r="H79" s="64">
        <f t="shared" si="15"/>
        <v>18.691740555669469</v>
      </c>
      <c r="I79" s="65">
        <f t="shared" si="16"/>
        <v>51.159069599980668</v>
      </c>
      <c r="J79" s="65"/>
      <c r="K79" s="66">
        <f t="shared" ref="K79:K142" si="19">SUM(I67:I79)</f>
        <v>640.10567101707636</v>
      </c>
      <c r="L79" s="33">
        <f t="shared" si="17"/>
        <v>4.9678264658186588</v>
      </c>
      <c r="M79" s="33">
        <f t="shared" si="18"/>
        <v>4.8705033269805353</v>
      </c>
      <c r="N79" s="33">
        <f t="shared" si="12"/>
        <v>1.6321124851132573</v>
      </c>
      <c r="O79">
        <f t="shared" ref="O79:O142" si="20">IF(M79&gt;=0,M79,"")</f>
        <v>4.8705033269805353</v>
      </c>
      <c r="P79" t="str">
        <f t="shared" ref="P79:P142" si="21">IF(M79&lt;0,M79,"")</f>
        <v/>
      </c>
    </row>
    <row r="80" spans="1:16" x14ac:dyDescent="0.2">
      <c r="A80">
        <f t="shared" si="13"/>
        <v>2000</v>
      </c>
      <c r="B80">
        <f t="shared" si="14"/>
        <v>6</v>
      </c>
      <c r="C80" s="31">
        <v>36678</v>
      </c>
      <c r="D80" s="58">
        <v>15430.448</v>
      </c>
      <c r="E80" s="59">
        <v>2633434</v>
      </c>
      <c r="F80" s="59">
        <v>2700706</v>
      </c>
      <c r="G80" s="60">
        <v>283138</v>
      </c>
      <c r="H80" s="64">
        <f t="shared" si="15"/>
        <v>18.349305217839429</v>
      </c>
      <c r="I80" s="65">
        <f t="shared" si="16"/>
        <v>49.556078697650257</v>
      </c>
      <c r="J80" s="65"/>
      <c r="K80" s="66">
        <f t="shared" si="19"/>
        <v>641.07026821255067</v>
      </c>
      <c r="L80" s="33">
        <f t="shared" si="17"/>
        <v>5.58874568572858</v>
      </c>
      <c r="M80" s="33">
        <f t="shared" si="18"/>
        <v>5.4413421126092487</v>
      </c>
      <c r="N80" s="33">
        <f t="shared" si="12"/>
        <v>1.9753001346267007</v>
      </c>
      <c r="O80">
        <f t="shared" si="20"/>
        <v>5.4413421126092487</v>
      </c>
      <c r="P80" t="str">
        <f t="shared" si="21"/>
        <v/>
      </c>
    </row>
    <row r="81" spans="1:16" x14ac:dyDescent="0.2">
      <c r="A81">
        <f t="shared" si="13"/>
        <v>2000</v>
      </c>
      <c r="B81">
        <f t="shared" si="14"/>
        <v>7</v>
      </c>
      <c r="C81" s="31">
        <v>36708</v>
      </c>
      <c r="D81" s="58">
        <v>15463.299032258101</v>
      </c>
      <c r="E81" s="59">
        <v>2598072</v>
      </c>
      <c r="F81" s="59">
        <v>2665266</v>
      </c>
      <c r="G81" s="60">
        <v>290111</v>
      </c>
      <c r="H81" s="64">
        <f t="shared" si="15"/>
        <v>18.761261707142655</v>
      </c>
      <c r="I81" s="65">
        <f t="shared" si="16"/>
        <v>50.003752945149273</v>
      </c>
      <c r="J81" s="64">
        <f t="shared" ref="J81:J144" si="22">(H81/H69-1)*100</f>
        <v>0.84232644033404025</v>
      </c>
      <c r="K81" s="66">
        <f t="shared" si="19"/>
        <v>644.53170419030573</v>
      </c>
      <c r="L81" s="33">
        <f t="shared" si="17"/>
        <v>4.8187448484709128</v>
      </c>
      <c r="M81" s="33">
        <f t="shared" si="18"/>
        <v>4.6987158108351856</v>
      </c>
      <c r="N81" s="33">
        <f t="shared" si="12"/>
        <v>3.1164114620140237</v>
      </c>
      <c r="O81">
        <f t="shared" si="20"/>
        <v>4.6987158108351856</v>
      </c>
      <c r="P81" t="str">
        <f t="shared" si="21"/>
        <v/>
      </c>
    </row>
    <row r="82" spans="1:16" x14ac:dyDescent="0.2">
      <c r="A82">
        <f t="shared" si="13"/>
        <v>2000</v>
      </c>
      <c r="B82">
        <f t="shared" si="14"/>
        <v>8</v>
      </c>
      <c r="C82" s="31">
        <v>36739</v>
      </c>
      <c r="D82" s="58">
        <v>15490.187741935501</v>
      </c>
      <c r="E82" s="59">
        <v>2611947</v>
      </c>
      <c r="F82" s="59">
        <v>2678855</v>
      </c>
      <c r="G82" s="60">
        <v>288834</v>
      </c>
      <c r="H82" s="64">
        <f t="shared" si="15"/>
        <v>18.646255604640604</v>
      </c>
      <c r="I82" s="65">
        <f t="shared" si="16"/>
        <v>49.950615057769504</v>
      </c>
      <c r="J82" s="64">
        <f t="shared" si="22"/>
        <v>1.1591501140989724</v>
      </c>
      <c r="K82" s="66">
        <f t="shared" si="19"/>
        <v>647.12158905227693</v>
      </c>
      <c r="L82" s="33">
        <f t="shared" si="17"/>
        <v>4.6078028911908486</v>
      </c>
      <c r="M82" s="33">
        <f t="shared" si="18"/>
        <v>4.509686883109798</v>
      </c>
      <c r="N82" s="33">
        <f t="shared" si="12"/>
        <v>3.5728021132652277</v>
      </c>
      <c r="O82">
        <f t="shared" si="20"/>
        <v>4.509686883109798</v>
      </c>
      <c r="P82" t="str">
        <f t="shared" si="21"/>
        <v/>
      </c>
    </row>
    <row r="83" spans="1:16" x14ac:dyDescent="0.2">
      <c r="A83">
        <f t="shared" si="13"/>
        <v>2000</v>
      </c>
      <c r="B83">
        <f t="shared" si="14"/>
        <v>9</v>
      </c>
      <c r="C83" s="31">
        <v>36770</v>
      </c>
      <c r="D83" s="58">
        <v>15514.088666666699</v>
      </c>
      <c r="E83" s="59">
        <v>2621652</v>
      </c>
      <c r="F83" s="59">
        <v>2686534</v>
      </c>
      <c r="G83" s="60">
        <v>289223</v>
      </c>
      <c r="H83" s="64">
        <f t="shared" si="15"/>
        <v>18.642603263021147</v>
      </c>
      <c r="I83" s="65">
        <f t="shared" si="16"/>
        <v>50.083987514617256</v>
      </c>
      <c r="J83" s="64">
        <f t="shared" si="22"/>
        <v>1.073342076780559</v>
      </c>
      <c r="K83" s="66">
        <f t="shared" si="19"/>
        <v>649.95804523903882</v>
      </c>
      <c r="L83" s="33">
        <f t="shared" si="17"/>
        <v>4.5334128668923945</v>
      </c>
      <c r="M83" s="33">
        <f t="shared" si="18"/>
        <v>4.3775462709344959</v>
      </c>
      <c r="N83" s="33">
        <f t="shared" si="12"/>
        <v>4.2649070572965408</v>
      </c>
      <c r="O83">
        <f t="shared" si="20"/>
        <v>4.3775462709344959</v>
      </c>
      <c r="P83" t="str">
        <f t="shared" si="21"/>
        <v/>
      </c>
    </row>
    <row r="84" spans="1:16" x14ac:dyDescent="0.2">
      <c r="A84">
        <f t="shared" si="13"/>
        <v>2000</v>
      </c>
      <c r="B84">
        <f t="shared" si="14"/>
        <v>10</v>
      </c>
      <c r="C84" s="31">
        <v>36800</v>
      </c>
      <c r="D84" s="58">
        <v>15571.99</v>
      </c>
      <c r="E84" s="59">
        <v>2613566</v>
      </c>
      <c r="F84" s="59">
        <v>2679523</v>
      </c>
      <c r="G84" s="60">
        <v>305125</v>
      </c>
      <c r="H84" s="64">
        <f t="shared" si="15"/>
        <v>19.594477006471234</v>
      </c>
      <c r="I84" s="65">
        <f t="shared" si="16"/>
        <v>52.503851811810819</v>
      </c>
      <c r="J84" s="64">
        <f t="shared" si="22"/>
        <v>1.8837058347337843</v>
      </c>
      <c r="K84" s="66">
        <f t="shared" si="19"/>
        <v>654.98796660209155</v>
      </c>
      <c r="L84" s="33">
        <f t="shared" si="17"/>
        <v>3.232821955034515</v>
      </c>
      <c r="M84" s="33">
        <f t="shared" si="18"/>
        <v>3.1926877276275523</v>
      </c>
      <c r="N84" s="33">
        <f t="shared" si="12"/>
        <v>5.1617730728652944</v>
      </c>
      <c r="O84">
        <f t="shared" si="20"/>
        <v>3.1926877276275523</v>
      </c>
      <c r="P84" t="str">
        <f t="shared" si="21"/>
        <v/>
      </c>
    </row>
    <row r="85" spans="1:16" x14ac:dyDescent="0.2">
      <c r="A85">
        <f t="shared" si="13"/>
        <v>2000</v>
      </c>
      <c r="B85">
        <f t="shared" si="14"/>
        <v>11</v>
      </c>
      <c r="C85" s="31">
        <v>36831</v>
      </c>
      <c r="D85" s="58">
        <v>15663.001</v>
      </c>
      <c r="E85" s="59">
        <v>2647551</v>
      </c>
      <c r="F85" s="59">
        <v>2712312</v>
      </c>
      <c r="G85" s="60">
        <v>289835</v>
      </c>
      <c r="H85" s="64">
        <f t="shared" si="15"/>
        <v>18.504436027297707</v>
      </c>
      <c r="I85" s="65">
        <f t="shared" si="16"/>
        <v>50.1898038900719</v>
      </c>
      <c r="J85" s="64">
        <f t="shared" si="22"/>
        <v>2.6449304281811248</v>
      </c>
      <c r="K85" s="66">
        <f t="shared" si="19"/>
        <v>655.23903881552792</v>
      </c>
      <c r="L85" s="33">
        <f t="shared" si="17"/>
        <v>2.2804133014902028</v>
      </c>
      <c r="M85" s="33">
        <f t="shared" si="18"/>
        <v>2.1925157867767942</v>
      </c>
      <c r="N85" s="33">
        <f t="shared" si="12"/>
        <v>4.8403464253187201</v>
      </c>
      <c r="O85">
        <f t="shared" si="20"/>
        <v>2.1925157867767942</v>
      </c>
      <c r="P85" t="str">
        <f t="shared" si="21"/>
        <v/>
      </c>
    </row>
    <row r="86" spans="1:16" x14ac:dyDescent="0.2">
      <c r="A86">
        <f t="shared" si="13"/>
        <v>2000</v>
      </c>
      <c r="B86">
        <f t="shared" si="14"/>
        <v>12</v>
      </c>
      <c r="C86" s="31">
        <v>36861</v>
      </c>
      <c r="D86" s="58">
        <v>15745.2058064516</v>
      </c>
      <c r="E86" s="59">
        <v>2685772</v>
      </c>
      <c r="F86" s="59">
        <v>2747573</v>
      </c>
      <c r="G86" s="60">
        <v>288791</v>
      </c>
      <c r="H86" s="64">
        <f>G86/D86</f>
        <v>18.341519542518004</v>
      </c>
      <c r="I86" s="65">
        <f>H86*F86/1000000</f>
        <v>50.394663873994823</v>
      </c>
      <c r="J86" s="64">
        <f t="shared" si="22"/>
        <v>1.7694600576172892</v>
      </c>
      <c r="K86" s="66">
        <f t="shared" si="19"/>
        <v>657.78624101372679</v>
      </c>
      <c r="L86" s="33">
        <f t="shared" si="17"/>
        <v>2.2138055915621901</v>
      </c>
      <c r="M86" s="33">
        <f t="shared" si="18"/>
        <v>2.1174451358636937</v>
      </c>
      <c r="N86" s="33">
        <f t="shared" si="12"/>
        <v>5.5257001153192764</v>
      </c>
      <c r="O86">
        <f t="shared" si="20"/>
        <v>2.1174451358636937</v>
      </c>
      <c r="P86" t="str">
        <f t="shared" si="21"/>
        <v/>
      </c>
    </row>
    <row r="87" spans="1:16" x14ac:dyDescent="0.2">
      <c r="A87">
        <f t="shared" si="13"/>
        <v>2001</v>
      </c>
      <c r="B87">
        <f t="shared" si="14"/>
        <v>1</v>
      </c>
      <c r="C87" s="31">
        <v>36892</v>
      </c>
      <c r="D87" s="58">
        <v>15786.023225806501</v>
      </c>
      <c r="E87" s="59">
        <v>2647565</v>
      </c>
      <c r="F87" s="59">
        <v>2714971</v>
      </c>
      <c r="G87" s="60">
        <v>319773</v>
      </c>
      <c r="H87" s="64">
        <f t="shared" si="15"/>
        <v>20.256716680692893</v>
      </c>
      <c r="I87" s="65">
        <f t="shared" si="16"/>
        <v>54.996398343297464</v>
      </c>
      <c r="J87" s="64">
        <f t="shared" si="22"/>
        <v>1.663116115129637</v>
      </c>
      <c r="K87" s="66">
        <f t="shared" si="19"/>
        <v>664.2909692679043</v>
      </c>
      <c r="L87" s="33">
        <f t="shared" si="17"/>
        <v>0.32926897664005139</v>
      </c>
      <c r="M87" s="33">
        <f t="shared" si="18"/>
        <v>0.42433897700719925</v>
      </c>
      <c r="N87" s="33">
        <f t="shared" si="12"/>
        <v>6.3212165835015321</v>
      </c>
      <c r="O87">
        <f t="shared" si="20"/>
        <v>0.42433897700719925</v>
      </c>
      <c r="P87" t="str">
        <f t="shared" si="21"/>
        <v/>
      </c>
    </row>
    <row r="88" spans="1:16" x14ac:dyDescent="0.2">
      <c r="A88">
        <f t="shared" si="13"/>
        <v>2001</v>
      </c>
      <c r="B88">
        <f t="shared" si="14"/>
        <v>2</v>
      </c>
      <c r="C88" s="31">
        <v>36923</v>
      </c>
      <c r="D88" s="58">
        <v>15810.2435714286</v>
      </c>
      <c r="E88" s="59">
        <v>2635807</v>
      </c>
      <c r="F88" s="59">
        <v>2702972</v>
      </c>
      <c r="G88" s="60">
        <v>300430</v>
      </c>
      <c r="H88" s="64">
        <f t="shared" si="15"/>
        <v>19.00223729272081</v>
      </c>
      <c r="I88" s="65">
        <f t="shared" si="16"/>
        <v>51.362515339580156</v>
      </c>
      <c r="J88" s="64">
        <f t="shared" si="22"/>
        <v>2.0639822853988798</v>
      </c>
      <c r="K88" s="66">
        <f t="shared" si="19"/>
        <v>661.78536076646583</v>
      </c>
      <c r="L88" s="33">
        <f t="shared" si="17"/>
        <v>0.65610743955035744</v>
      </c>
      <c r="M88" s="33">
        <f t="shared" si="18"/>
        <v>0.74653095499979116</v>
      </c>
      <c r="N88" s="33">
        <f t="shared" si="12"/>
        <v>4.7065712489990918</v>
      </c>
      <c r="O88">
        <f t="shared" si="20"/>
        <v>0.74653095499979116</v>
      </c>
      <c r="P88" t="str">
        <f t="shared" si="21"/>
        <v/>
      </c>
    </row>
    <row r="89" spans="1:16" x14ac:dyDescent="0.2">
      <c r="A89">
        <f t="shared" si="13"/>
        <v>2001</v>
      </c>
      <c r="B89">
        <f t="shared" si="14"/>
        <v>3</v>
      </c>
      <c r="C89" s="31">
        <v>36951</v>
      </c>
      <c r="D89" s="58">
        <v>15832.325806451599</v>
      </c>
      <c r="E89" s="59">
        <v>2657551</v>
      </c>
      <c r="F89" s="59">
        <v>2717226</v>
      </c>
      <c r="G89" s="60">
        <v>298492</v>
      </c>
      <c r="H89" s="64">
        <f t="shared" si="15"/>
        <v>18.853326014701256</v>
      </c>
      <c r="I89" s="65">
        <f t="shared" si="16"/>
        <v>51.228747633622639</v>
      </c>
      <c r="J89" s="64">
        <f t="shared" si="22"/>
        <v>1.7859773334849338</v>
      </c>
      <c r="K89" s="66">
        <f t="shared" si="19"/>
        <v>663.06316744396872</v>
      </c>
      <c r="L89" s="33">
        <f t="shared" si="17"/>
        <v>0.21724948053956084</v>
      </c>
      <c r="M89" s="33">
        <f t="shared" si="18"/>
        <v>-7.9062255458606234E-2</v>
      </c>
      <c r="N89" s="33">
        <f t="shared" si="12"/>
        <v>5.0917953326712118</v>
      </c>
      <c r="O89" t="str">
        <f t="shared" si="20"/>
        <v/>
      </c>
      <c r="P89">
        <f t="shared" si="21"/>
        <v>-7.9062255458606234E-2</v>
      </c>
    </row>
    <row r="90" spans="1:16" x14ac:dyDescent="0.2">
      <c r="A90">
        <f t="shared" si="13"/>
        <v>2001</v>
      </c>
      <c r="B90">
        <f t="shared" si="14"/>
        <v>4</v>
      </c>
      <c r="C90" s="31">
        <v>36982</v>
      </c>
      <c r="D90" s="58">
        <v>15821.3676666667</v>
      </c>
      <c r="E90" s="59">
        <v>2708293</v>
      </c>
      <c r="F90" s="59">
        <v>2776401</v>
      </c>
      <c r="G90" s="60">
        <v>302496</v>
      </c>
      <c r="H90" s="64">
        <f t="shared" si="15"/>
        <v>19.119459605082984</v>
      </c>
      <c r="I90" s="65">
        <f t="shared" si="16"/>
        <v>53.083286767011998</v>
      </c>
      <c r="J90" s="64">
        <f t="shared" si="22"/>
        <v>2.2574610434058062</v>
      </c>
      <c r="K90" s="66">
        <f t="shared" si="19"/>
        <v>665.77676319098987</v>
      </c>
      <c r="L90" s="33">
        <f t="shared" si="17"/>
        <v>1.1919026839481317</v>
      </c>
      <c r="M90" s="33">
        <f t="shared" si="18"/>
        <v>1.2629045052930943</v>
      </c>
      <c r="N90" s="33">
        <f t="shared" si="12"/>
        <v>4.9824798720912167</v>
      </c>
      <c r="O90">
        <f t="shared" si="20"/>
        <v>1.2629045052930943</v>
      </c>
      <c r="P90" t="str">
        <f t="shared" si="21"/>
        <v/>
      </c>
    </row>
    <row r="91" spans="1:16" x14ac:dyDescent="0.2">
      <c r="A91">
        <f t="shared" si="13"/>
        <v>2001</v>
      </c>
      <c r="B91">
        <f t="shared" si="14"/>
        <v>5</v>
      </c>
      <c r="C91" s="31">
        <v>37012</v>
      </c>
      <c r="D91" s="58">
        <v>15896.09</v>
      </c>
      <c r="E91" s="59">
        <v>2709651</v>
      </c>
      <c r="F91" s="59">
        <v>2779445</v>
      </c>
      <c r="G91" s="60">
        <v>303503</v>
      </c>
      <c r="H91" s="64">
        <f t="shared" si="15"/>
        <v>19.09293417437873</v>
      </c>
      <c r="I91" s="65">
        <f t="shared" si="16"/>
        <v>53.067760426306094</v>
      </c>
      <c r="J91" s="64">
        <f t="shared" si="22"/>
        <v>2.1463684321660015</v>
      </c>
      <c r="K91" s="66">
        <f t="shared" si="19"/>
        <v>667.58053190086287</v>
      </c>
      <c r="L91" s="33">
        <f t="shared" si="17"/>
        <v>1.5071064126289668</v>
      </c>
      <c r="M91" s="33">
        <f t="shared" si="18"/>
        <v>1.5512307690059401</v>
      </c>
      <c r="N91" s="33">
        <f t="shared" si="12"/>
        <v>4.7037967770148237</v>
      </c>
      <c r="O91">
        <f t="shared" si="20"/>
        <v>1.5512307690059401</v>
      </c>
      <c r="P91" t="str">
        <f t="shared" si="21"/>
        <v/>
      </c>
    </row>
    <row r="92" spans="1:16" x14ac:dyDescent="0.2">
      <c r="A92">
        <f t="shared" si="13"/>
        <v>2001</v>
      </c>
      <c r="B92">
        <f t="shared" si="14"/>
        <v>6</v>
      </c>
      <c r="C92" s="31">
        <v>37043</v>
      </c>
      <c r="D92" s="58">
        <v>15970.9576666667</v>
      </c>
      <c r="E92" s="59">
        <v>2654489</v>
      </c>
      <c r="F92" s="59">
        <v>2721619</v>
      </c>
      <c r="G92" s="60">
        <v>299751</v>
      </c>
      <c r="H92" s="64">
        <f t="shared" si="15"/>
        <v>18.768505073782531</v>
      </c>
      <c r="I92" s="65">
        <f t="shared" si="16"/>
        <v>51.080720010402942</v>
      </c>
      <c r="J92" s="64">
        <f t="shared" si="22"/>
        <v>2.2845543793971634</v>
      </c>
      <c r="K92" s="66">
        <f t="shared" si="19"/>
        <v>667.5021823112852</v>
      </c>
      <c r="L92" s="33">
        <f t="shared" si="17"/>
        <v>0.79952639785163537</v>
      </c>
      <c r="M92" s="33">
        <f t="shared" si="18"/>
        <v>0.77435307656590346</v>
      </c>
      <c r="N92" s="33">
        <f t="shared" ref="N92:N155" si="23">(K92/K79-1)*100</f>
        <v>4.2799982150881322</v>
      </c>
      <c r="O92">
        <f t="shared" si="20"/>
        <v>0.77435307656590346</v>
      </c>
      <c r="P92" t="str">
        <f t="shared" si="21"/>
        <v/>
      </c>
    </row>
    <row r="93" spans="1:16" x14ac:dyDescent="0.2">
      <c r="A93">
        <f t="shared" si="13"/>
        <v>2001</v>
      </c>
      <c r="B93">
        <f t="shared" si="14"/>
        <v>7</v>
      </c>
      <c r="C93" s="31">
        <v>37073</v>
      </c>
      <c r="D93" s="58">
        <v>16023.2419354839</v>
      </c>
      <c r="E93" s="59">
        <v>2673724</v>
      </c>
      <c r="F93" s="59">
        <v>2745498</v>
      </c>
      <c r="G93" s="60">
        <v>303563</v>
      </c>
      <c r="H93" s="64">
        <f t="shared" si="15"/>
        <v>18.945167352666104</v>
      </c>
      <c r="I93" s="65">
        <f t="shared" si="16"/>
        <v>52.013919076410083</v>
      </c>
      <c r="J93" s="64">
        <f t="shared" si="22"/>
        <v>0.98024135260281753</v>
      </c>
      <c r="K93" s="66">
        <f t="shared" si="19"/>
        <v>669.96002269004498</v>
      </c>
      <c r="L93" s="33">
        <f t="shared" si="17"/>
        <v>2.9118515576165738</v>
      </c>
      <c r="M93" s="33">
        <f t="shared" si="18"/>
        <v>3.0102811501741211</v>
      </c>
      <c r="N93" s="33">
        <f t="shared" si="23"/>
        <v>4.5064879639552524</v>
      </c>
      <c r="O93">
        <f t="shared" si="20"/>
        <v>3.0102811501741211</v>
      </c>
      <c r="P93" t="str">
        <f t="shared" si="21"/>
        <v/>
      </c>
    </row>
    <row r="94" spans="1:16" x14ac:dyDescent="0.2">
      <c r="A94">
        <f t="shared" si="13"/>
        <v>2001</v>
      </c>
      <c r="B94">
        <f t="shared" si="14"/>
        <v>8</v>
      </c>
      <c r="C94" s="31">
        <v>37104</v>
      </c>
      <c r="D94" s="58">
        <v>16028.471290322601</v>
      </c>
      <c r="E94" s="59">
        <v>2690989</v>
      </c>
      <c r="F94" s="59">
        <v>2759643</v>
      </c>
      <c r="G94" s="60">
        <v>300799</v>
      </c>
      <c r="H94" s="64">
        <f t="shared" si="15"/>
        <v>18.766543268640429</v>
      </c>
      <c r="I94" s="65">
        <f t="shared" si="16"/>
        <v>51.788959765500678</v>
      </c>
      <c r="J94" s="64">
        <f t="shared" si="22"/>
        <v>0.64510358835738746</v>
      </c>
      <c r="K94" s="66">
        <f t="shared" si="19"/>
        <v>671.74522951039626</v>
      </c>
      <c r="L94" s="33">
        <f t="shared" si="17"/>
        <v>3.0261716642795644</v>
      </c>
      <c r="M94" s="33">
        <f t="shared" si="18"/>
        <v>3.0157660642326611</v>
      </c>
      <c r="N94" s="33">
        <f t="shared" si="23"/>
        <v>4.2222167107012432</v>
      </c>
      <c r="O94">
        <f t="shared" si="20"/>
        <v>3.0157660642326611</v>
      </c>
      <c r="P94" t="str">
        <f t="shared" si="21"/>
        <v/>
      </c>
    </row>
    <row r="95" spans="1:16" x14ac:dyDescent="0.2">
      <c r="A95">
        <f t="shared" si="13"/>
        <v>2001</v>
      </c>
      <c r="B95">
        <f t="shared" si="14"/>
        <v>9</v>
      </c>
      <c r="C95" s="31">
        <v>37135</v>
      </c>
      <c r="D95" s="58">
        <v>16039.4783333333</v>
      </c>
      <c r="E95" s="59">
        <v>2676787</v>
      </c>
      <c r="F95" s="59">
        <v>2745437</v>
      </c>
      <c r="G95" s="60">
        <v>301339</v>
      </c>
      <c r="H95" s="64">
        <f t="shared" si="15"/>
        <v>18.78733171600452</v>
      </c>
      <c r="I95" s="65">
        <f t="shared" si="16"/>
        <v>51.579435624392303</v>
      </c>
      <c r="J95" s="64">
        <f t="shared" si="22"/>
        <v>0.77633177588696256</v>
      </c>
      <c r="K95" s="66">
        <f t="shared" si="19"/>
        <v>673.37405007701909</v>
      </c>
      <c r="L95" s="33">
        <f t="shared" si="17"/>
        <v>2.103063259349458</v>
      </c>
      <c r="M95" s="33">
        <f t="shared" si="18"/>
        <v>2.1925276210909672</v>
      </c>
      <c r="N95" s="33">
        <f t="shared" si="23"/>
        <v>4.0568050067977923</v>
      </c>
      <c r="O95">
        <f t="shared" si="20"/>
        <v>2.1925276210909672</v>
      </c>
      <c r="P95" t="str">
        <f t="shared" si="21"/>
        <v/>
      </c>
    </row>
    <row r="96" spans="1:16" x14ac:dyDescent="0.2">
      <c r="A96">
        <f t="shared" si="13"/>
        <v>2001</v>
      </c>
      <c r="B96">
        <f t="shared" si="14"/>
        <v>10</v>
      </c>
      <c r="C96" s="31">
        <v>37165</v>
      </c>
      <c r="D96" s="58">
        <v>16158.186451612901</v>
      </c>
      <c r="E96" s="59">
        <v>2684941</v>
      </c>
      <c r="F96" s="59">
        <v>2754449</v>
      </c>
      <c r="G96" s="60">
        <v>316104</v>
      </c>
      <c r="H96" s="64">
        <f t="shared" si="15"/>
        <v>19.563086547280601</v>
      </c>
      <c r="I96" s="65">
        <f t="shared" si="16"/>
        <v>53.885524177070508</v>
      </c>
      <c r="J96" s="64">
        <f t="shared" si="22"/>
        <v>-0.16020054620629054</v>
      </c>
      <c r="K96" s="66">
        <f t="shared" si="19"/>
        <v>677.17558673947235</v>
      </c>
      <c r="L96" s="33">
        <f t="shared" si="17"/>
        <v>2.7309430869547624</v>
      </c>
      <c r="M96" s="33">
        <f t="shared" si="18"/>
        <v>2.7962439583463228</v>
      </c>
      <c r="N96" s="33">
        <f t="shared" si="23"/>
        <v>4.1875843679146429</v>
      </c>
      <c r="O96">
        <f t="shared" si="20"/>
        <v>2.7962439583463228</v>
      </c>
      <c r="P96" t="str">
        <f t="shared" si="21"/>
        <v/>
      </c>
    </row>
    <row r="97" spans="1:16" x14ac:dyDescent="0.2">
      <c r="A97">
        <f t="shared" si="13"/>
        <v>2001</v>
      </c>
      <c r="B97">
        <f t="shared" si="14"/>
        <v>11</v>
      </c>
      <c r="C97" s="31">
        <v>37196</v>
      </c>
      <c r="D97" s="58">
        <v>16246.195666666699</v>
      </c>
      <c r="E97" s="59">
        <v>2751833</v>
      </c>
      <c r="F97" s="59">
        <v>2819566</v>
      </c>
      <c r="G97" s="60">
        <v>300350</v>
      </c>
      <c r="H97" s="64">
        <f t="shared" si="15"/>
        <v>18.487405061619825</v>
      </c>
      <c r="I97" s="65">
        <f t="shared" si="16"/>
        <v>52.126458739971163</v>
      </c>
      <c r="J97" s="64">
        <f t="shared" si="22"/>
        <v>-9.2037204769490621E-2</v>
      </c>
      <c r="K97" s="66">
        <f t="shared" si="19"/>
        <v>676.79819366763275</v>
      </c>
      <c r="L97" s="33">
        <f t="shared" si="17"/>
        <v>3.9388098661744309</v>
      </c>
      <c r="M97" s="33">
        <f t="shared" si="18"/>
        <v>3.9543385864163172</v>
      </c>
      <c r="N97" s="33">
        <f t="shared" si="23"/>
        <v>3.3298668338423099</v>
      </c>
      <c r="O97">
        <f t="shared" si="20"/>
        <v>3.9543385864163172</v>
      </c>
      <c r="P97" t="str">
        <f t="shared" si="21"/>
        <v/>
      </c>
    </row>
    <row r="98" spans="1:16" x14ac:dyDescent="0.2">
      <c r="A98">
        <f t="shared" si="13"/>
        <v>2001</v>
      </c>
      <c r="B98">
        <f t="shared" si="14"/>
        <v>12</v>
      </c>
      <c r="C98" s="31">
        <v>37226</v>
      </c>
      <c r="D98" s="58">
        <v>16262.029677419299</v>
      </c>
      <c r="E98" s="59">
        <v>2768763</v>
      </c>
      <c r="F98" s="59">
        <v>2835494</v>
      </c>
      <c r="G98" s="60">
        <v>299728</v>
      </c>
      <c r="H98" s="64">
        <f t="shared" si="15"/>
        <v>18.431155639580982</v>
      </c>
      <c r="I98" s="65">
        <f t="shared" si="16"/>
        <v>52.261431229098037</v>
      </c>
      <c r="J98" s="64">
        <f t="shared" si="22"/>
        <v>0.48870594857306493</v>
      </c>
      <c r="K98" s="66">
        <f t="shared" si="19"/>
        <v>678.86982100665887</v>
      </c>
      <c r="L98" s="33">
        <f t="shared" si="17"/>
        <v>3.0900240228880271</v>
      </c>
      <c r="M98" s="33">
        <f t="shared" si="18"/>
        <v>3.1999513752682729</v>
      </c>
      <c r="N98" s="33">
        <f t="shared" si="23"/>
        <v>3.6064368560591475</v>
      </c>
      <c r="O98">
        <f t="shared" si="20"/>
        <v>3.1999513752682729</v>
      </c>
      <c r="P98" t="str">
        <f t="shared" si="21"/>
        <v/>
      </c>
    </row>
    <row r="99" spans="1:16" x14ac:dyDescent="0.2">
      <c r="A99">
        <f t="shared" si="13"/>
        <v>2002</v>
      </c>
      <c r="B99">
        <f t="shared" si="14"/>
        <v>1</v>
      </c>
      <c r="C99" s="31">
        <v>37257</v>
      </c>
      <c r="D99" s="58">
        <v>16249.805806451601</v>
      </c>
      <c r="E99" s="59">
        <v>2782450</v>
      </c>
      <c r="F99" s="59">
        <v>2852600</v>
      </c>
      <c r="G99" s="60">
        <v>327316</v>
      </c>
      <c r="H99" s="64">
        <f t="shared" si="15"/>
        <v>20.142763790447695</v>
      </c>
      <c r="I99" s="65">
        <f t="shared" si="16"/>
        <v>57.459247988631091</v>
      </c>
      <c r="J99" s="64">
        <f t="shared" si="22"/>
        <v>-0.56254373322903728</v>
      </c>
      <c r="K99" s="66">
        <f t="shared" si="19"/>
        <v>685.9344051212953</v>
      </c>
      <c r="L99" s="33">
        <f t="shared" si="17"/>
        <v>5.0946813392683366</v>
      </c>
      <c r="M99" s="33">
        <f t="shared" si="18"/>
        <v>5.0692622499466822</v>
      </c>
      <c r="N99" s="33">
        <f t="shared" si="23"/>
        <v>4.2792266472750917</v>
      </c>
      <c r="O99">
        <f t="shared" si="20"/>
        <v>5.0692622499466822</v>
      </c>
      <c r="P99" t="str">
        <f t="shared" si="21"/>
        <v/>
      </c>
    </row>
    <row r="100" spans="1:16" x14ac:dyDescent="0.2">
      <c r="A100">
        <f t="shared" si="13"/>
        <v>2002</v>
      </c>
      <c r="B100">
        <f t="shared" si="14"/>
        <v>2</v>
      </c>
      <c r="C100" s="31">
        <v>37288</v>
      </c>
      <c r="D100" s="58">
        <v>16211.961071428599</v>
      </c>
      <c r="E100" s="59">
        <v>2734244</v>
      </c>
      <c r="F100" s="59">
        <v>2802160</v>
      </c>
      <c r="G100" s="60">
        <v>309306</v>
      </c>
      <c r="H100" s="64">
        <f t="shared" si="15"/>
        <v>19.07887630849979</v>
      </c>
      <c r="I100" s="65">
        <f t="shared" si="16"/>
        <v>53.462064036625776</v>
      </c>
      <c r="J100" s="64">
        <f t="shared" si="22"/>
        <v>0.40331574960563721</v>
      </c>
      <c r="K100" s="66">
        <f t="shared" si="19"/>
        <v>684.40007081462363</v>
      </c>
      <c r="L100" s="33">
        <f t="shared" si="17"/>
        <v>3.7346057583123482</v>
      </c>
      <c r="M100" s="33">
        <f t="shared" si="18"/>
        <v>3.6695903620163284</v>
      </c>
      <c r="N100" s="33">
        <f t="shared" si="23"/>
        <v>3.0271526299508356</v>
      </c>
      <c r="O100">
        <f t="shared" si="20"/>
        <v>3.6695903620163284</v>
      </c>
      <c r="P100" t="str">
        <f t="shared" si="21"/>
        <v/>
      </c>
    </row>
    <row r="101" spans="1:16" x14ac:dyDescent="0.2">
      <c r="A101">
        <f t="shared" si="13"/>
        <v>2002</v>
      </c>
      <c r="B101">
        <f t="shared" si="14"/>
        <v>3</v>
      </c>
      <c r="C101" s="31">
        <v>37316</v>
      </c>
      <c r="D101" s="58">
        <v>16198.3309677419</v>
      </c>
      <c r="E101" s="59">
        <v>2759373</v>
      </c>
      <c r="F101" s="59">
        <v>2829612</v>
      </c>
      <c r="G101" s="60">
        <v>307317</v>
      </c>
      <c r="H101" s="64">
        <f t="shared" si="15"/>
        <v>18.972139821812828</v>
      </c>
      <c r="I101" s="65">
        <f t="shared" si="16"/>
        <v>53.68379450547944</v>
      </c>
      <c r="J101" s="64">
        <f t="shared" si="22"/>
        <v>0.63020077740618685</v>
      </c>
      <c r="K101" s="66">
        <f t="shared" si="19"/>
        <v>686.72134998052275</v>
      </c>
      <c r="L101" s="33">
        <f t="shared" si="17"/>
        <v>3.8314222379927987</v>
      </c>
      <c r="M101" s="33">
        <f t="shared" si="18"/>
        <v>4.1360564045832104</v>
      </c>
      <c r="N101" s="33">
        <f t="shared" si="23"/>
        <v>3.7679874310269756</v>
      </c>
      <c r="O101">
        <f t="shared" si="20"/>
        <v>4.1360564045832104</v>
      </c>
      <c r="P101" t="str">
        <f t="shared" si="21"/>
        <v/>
      </c>
    </row>
    <row r="102" spans="1:16" x14ac:dyDescent="0.2">
      <c r="A102">
        <f t="shared" si="13"/>
        <v>2002</v>
      </c>
      <c r="B102">
        <f t="shared" si="14"/>
        <v>4</v>
      </c>
      <c r="C102" s="31">
        <v>37347</v>
      </c>
      <c r="D102" s="58">
        <v>16218.42</v>
      </c>
      <c r="E102" s="59">
        <v>2778152</v>
      </c>
      <c r="F102" s="59">
        <v>2850491</v>
      </c>
      <c r="G102" s="60">
        <v>311644</v>
      </c>
      <c r="H102" s="64">
        <f t="shared" si="15"/>
        <v>19.215435289010891</v>
      </c>
      <c r="I102" s="65">
        <f t="shared" si="16"/>
        <v>54.773425352407948</v>
      </c>
      <c r="J102" s="64">
        <f t="shared" si="22"/>
        <v>0.50197906170106332</v>
      </c>
      <c r="K102" s="66">
        <f t="shared" si="19"/>
        <v>690.26602769930798</v>
      </c>
      <c r="L102" s="33">
        <f t="shared" si="17"/>
        <v>2.5794476446972414</v>
      </c>
      <c r="M102" s="33">
        <f t="shared" si="18"/>
        <v>2.6685626463900602</v>
      </c>
      <c r="N102" s="33">
        <f t="shared" si="23"/>
        <v>4.1026046372328429</v>
      </c>
      <c r="O102">
        <f t="shared" si="20"/>
        <v>2.6685626463900602</v>
      </c>
      <c r="P102" t="str">
        <f t="shared" si="21"/>
        <v/>
      </c>
    </row>
    <row r="103" spans="1:16" x14ac:dyDescent="0.2">
      <c r="A103">
        <f t="shared" si="13"/>
        <v>2002</v>
      </c>
      <c r="B103">
        <f t="shared" si="14"/>
        <v>5</v>
      </c>
      <c r="C103" s="31">
        <v>37377</v>
      </c>
      <c r="D103" s="58">
        <v>16292.6329032258</v>
      </c>
      <c r="E103" s="59">
        <v>2788058</v>
      </c>
      <c r="F103" s="59">
        <v>2856851</v>
      </c>
      <c r="G103" s="60">
        <v>313176</v>
      </c>
      <c r="H103" s="64">
        <f t="shared" si="15"/>
        <v>19.221939256852334</v>
      </c>
      <c r="I103" s="65">
        <f t="shared" si="16"/>
        <v>54.914216387877843</v>
      </c>
      <c r="J103" s="64">
        <f t="shared" si="22"/>
        <v>0.67566923603978868</v>
      </c>
      <c r="K103" s="66">
        <f t="shared" si="19"/>
        <v>692.09695732017394</v>
      </c>
      <c r="L103" s="33">
        <f t="shared" si="17"/>
        <v>2.893619879460485</v>
      </c>
      <c r="M103" s="33">
        <f t="shared" si="18"/>
        <v>2.7849444763253128</v>
      </c>
      <c r="N103" s="33">
        <f t="shared" si="23"/>
        <v>3.9533062107836914</v>
      </c>
      <c r="O103">
        <f t="shared" si="20"/>
        <v>2.7849444763253128</v>
      </c>
      <c r="P103" t="str">
        <f t="shared" si="21"/>
        <v/>
      </c>
    </row>
    <row r="104" spans="1:16" x14ac:dyDescent="0.2">
      <c r="A104">
        <f t="shared" si="13"/>
        <v>2002</v>
      </c>
      <c r="B104">
        <f t="shared" si="14"/>
        <v>6</v>
      </c>
      <c r="C104" s="31">
        <v>37408</v>
      </c>
      <c r="D104" s="58">
        <v>16345.430333333299</v>
      </c>
      <c r="E104" s="59">
        <v>2735245</v>
      </c>
      <c r="F104" s="59">
        <v>2806890</v>
      </c>
      <c r="G104" s="60">
        <v>310164</v>
      </c>
      <c r="H104" s="64">
        <f t="shared" si="15"/>
        <v>18.97557871985061</v>
      </c>
      <c r="I104" s="65">
        <f t="shared" si="16"/>
        <v>53.262362152961479</v>
      </c>
      <c r="J104" s="64">
        <f t="shared" si="22"/>
        <v>1.1033038873049961</v>
      </c>
      <c r="K104" s="66">
        <f t="shared" si="19"/>
        <v>692.29155904682921</v>
      </c>
      <c r="L104" s="33">
        <f t="shared" si="17"/>
        <v>3.0422427819440934</v>
      </c>
      <c r="M104" s="33">
        <f t="shared" si="18"/>
        <v>3.1330983506508536</v>
      </c>
      <c r="N104" s="33">
        <f t="shared" si="23"/>
        <v>3.7015799540475403</v>
      </c>
      <c r="O104">
        <f t="shared" si="20"/>
        <v>3.1330983506508536</v>
      </c>
      <c r="P104" t="str">
        <f t="shared" si="21"/>
        <v/>
      </c>
    </row>
    <row r="105" spans="1:16" x14ac:dyDescent="0.2">
      <c r="A105">
        <f t="shared" si="13"/>
        <v>2002</v>
      </c>
      <c r="B105">
        <f t="shared" si="14"/>
        <v>7</v>
      </c>
      <c r="C105" s="31">
        <v>37438</v>
      </c>
      <c r="D105" s="58">
        <v>16355.1596774194</v>
      </c>
      <c r="E105" s="59">
        <v>2752978</v>
      </c>
      <c r="F105" s="59">
        <v>2828475</v>
      </c>
      <c r="G105" s="60">
        <v>313196</v>
      </c>
      <c r="H105" s="64">
        <f t="shared" si="15"/>
        <v>19.14967546494891</v>
      </c>
      <c r="I105" s="65">
        <f t="shared" si="16"/>
        <v>54.164378310721368</v>
      </c>
      <c r="J105" s="64">
        <f t="shared" si="22"/>
        <v>1.0794737701486978</v>
      </c>
      <c r="K105" s="66">
        <f t="shared" si="19"/>
        <v>695.37521734714767</v>
      </c>
      <c r="L105" s="33">
        <f t="shared" si="17"/>
        <v>2.9641802968443987</v>
      </c>
      <c r="M105" s="33">
        <f t="shared" si="18"/>
        <v>3.0222932233059385</v>
      </c>
      <c r="N105" s="33">
        <f t="shared" si="23"/>
        <v>4.1757219338743878</v>
      </c>
      <c r="O105">
        <f t="shared" si="20"/>
        <v>3.0222932233059385</v>
      </c>
      <c r="P105" t="str">
        <f t="shared" si="21"/>
        <v/>
      </c>
    </row>
    <row r="106" spans="1:16" x14ac:dyDescent="0.2">
      <c r="A106">
        <f t="shared" si="13"/>
        <v>2002</v>
      </c>
      <c r="B106">
        <f t="shared" si="14"/>
        <v>8</v>
      </c>
      <c r="C106" s="31">
        <v>37469</v>
      </c>
      <c r="D106" s="58">
        <v>16361.5464516129</v>
      </c>
      <c r="E106" s="59">
        <v>2759905</v>
      </c>
      <c r="F106" s="59">
        <v>2833813</v>
      </c>
      <c r="G106" s="60">
        <v>310139</v>
      </c>
      <c r="H106" s="64">
        <f t="shared" si="15"/>
        <v>18.955359807656013</v>
      </c>
      <c r="I106" s="65">
        <f t="shared" si="16"/>
        <v>53.715945042613114</v>
      </c>
      <c r="J106" s="64">
        <f t="shared" si="22"/>
        <v>1.0061338218376292</v>
      </c>
      <c r="K106" s="66">
        <f t="shared" si="19"/>
        <v>697.07724331335089</v>
      </c>
      <c r="L106" s="33">
        <f t="shared" si="17"/>
        <v>2.5609915165019315</v>
      </c>
      <c r="M106" s="33">
        <f t="shared" si="18"/>
        <v>2.6876664843967113</v>
      </c>
      <c r="N106" s="33">
        <f t="shared" si="23"/>
        <v>4.0475878716500047</v>
      </c>
      <c r="O106">
        <f t="shared" si="20"/>
        <v>2.6876664843967113</v>
      </c>
      <c r="P106" t="str">
        <f t="shared" si="21"/>
        <v/>
      </c>
    </row>
    <row r="107" spans="1:16" x14ac:dyDescent="0.2">
      <c r="A107">
        <f t="shared" si="13"/>
        <v>2002</v>
      </c>
      <c r="B107">
        <f t="shared" si="14"/>
        <v>9</v>
      </c>
      <c r="C107" s="31">
        <v>37500</v>
      </c>
      <c r="D107" s="58">
        <v>16423.405666666698</v>
      </c>
      <c r="E107" s="59">
        <v>2669321</v>
      </c>
      <c r="F107" s="59">
        <v>2740461</v>
      </c>
      <c r="G107" s="60">
        <v>319105</v>
      </c>
      <c r="H107" s="64">
        <f t="shared" si="15"/>
        <v>19.429892098912376</v>
      </c>
      <c r="I107" s="65">
        <f t="shared" si="16"/>
        <v>53.24686153127751</v>
      </c>
      <c r="J107" s="64">
        <f t="shared" si="22"/>
        <v>3.4201790473549432</v>
      </c>
      <c r="K107" s="66">
        <f t="shared" si="19"/>
        <v>698.53514507912769</v>
      </c>
      <c r="L107" s="33">
        <f t="shared" si="17"/>
        <v>-0.27891647710482914</v>
      </c>
      <c r="M107" s="33">
        <f t="shared" si="18"/>
        <v>-0.18124619140778009</v>
      </c>
      <c r="N107" s="33">
        <f t="shared" si="23"/>
        <v>3.9881065606163446</v>
      </c>
      <c r="O107" t="str">
        <f t="shared" si="20"/>
        <v/>
      </c>
      <c r="P107">
        <f t="shared" si="21"/>
        <v>-0.18124619140778009</v>
      </c>
    </row>
    <row r="108" spans="1:16" x14ac:dyDescent="0.2">
      <c r="A108">
        <f t="shared" si="13"/>
        <v>2002</v>
      </c>
      <c r="B108">
        <f t="shared" si="14"/>
        <v>10</v>
      </c>
      <c r="C108" s="31">
        <v>37530</v>
      </c>
      <c r="D108" s="58">
        <v>16506.8312903226</v>
      </c>
      <c r="E108" s="59">
        <v>2726334</v>
      </c>
      <c r="F108" s="59">
        <v>2800003</v>
      </c>
      <c r="G108" s="60">
        <v>335542.47498234821</v>
      </c>
      <c r="H108" s="64">
        <f t="shared" si="15"/>
        <v>20.327491635482183</v>
      </c>
      <c r="I108" s="65">
        <f t="shared" si="16"/>
        <v>56.917037561825012</v>
      </c>
      <c r="J108" s="64">
        <f t="shared" si="22"/>
        <v>3.9073848922262178</v>
      </c>
      <c r="K108" s="66">
        <f t="shared" si="19"/>
        <v>703.87274701656054</v>
      </c>
      <c r="L108" s="33">
        <f t="shared" si="17"/>
        <v>1.5416726103106182</v>
      </c>
      <c r="M108" s="33">
        <f t="shared" si="18"/>
        <v>1.6538334890208617</v>
      </c>
      <c r="N108" s="33">
        <f t="shared" si="23"/>
        <v>4.5292355617287505</v>
      </c>
      <c r="O108">
        <f t="shared" si="20"/>
        <v>1.6538334890208617</v>
      </c>
      <c r="P108" t="str">
        <f t="shared" si="21"/>
        <v/>
      </c>
    </row>
    <row r="109" spans="1:16" x14ac:dyDescent="0.2">
      <c r="A109">
        <f t="shared" si="13"/>
        <v>2002</v>
      </c>
      <c r="B109">
        <f t="shared" si="14"/>
        <v>11</v>
      </c>
      <c r="C109" s="31">
        <v>37561</v>
      </c>
      <c r="D109" s="58">
        <v>16639.702000000001</v>
      </c>
      <c r="E109" s="59">
        <v>2656423</v>
      </c>
      <c r="F109" s="59">
        <v>2713670</v>
      </c>
      <c r="G109" s="60">
        <v>320029.84966226551</v>
      </c>
      <c r="H109" s="64">
        <f t="shared" si="15"/>
        <v>19.232907516148156</v>
      </c>
      <c r="I109" s="65">
        <f t="shared" si="16"/>
        <v>52.191764139345764</v>
      </c>
      <c r="J109" s="64">
        <f t="shared" si="22"/>
        <v>4.0324883456792193</v>
      </c>
      <c r="K109" s="66">
        <f t="shared" si="19"/>
        <v>702.17898697883561</v>
      </c>
      <c r="L109" s="33">
        <f t="shared" si="17"/>
        <v>-3.4671435366899095</v>
      </c>
      <c r="M109" s="33">
        <f t="shared" si="18"/>
        <v>-3.7557553183716896</v>
      </c>
      <c r="N109" s="33">
        <f t="shared" si="23"/>
        <v>3.6923068003310577</v>
      </c>
      <c r="O109" t="str">
        <f t="shared" si="20"/>
        <v/>
      </c>
      <c r="P109">
        <f t="shared" si="21"/>
        <v>-3.7557553183716896</v>
      </c>
    </row>
    <row r="110" spans="1:16" x14ac:dyDescent="0.2">
      <c r="A110">
        <f t="shared" si="13"/>
        <v>2002</v>
      </c>
      <c r="B110">
        <f t="shared" si="14"/>
        <v>12</v>
      </c>
      <c r="C110" s="31">
        <v>37591</v>
      </c>
      <c r="D110" s="58">
        <v>16745.790967741901</v>
      </c>
      <c r="E110" s="59">
        <v>2793677</v>
      </c>
      <c r="F110" s="59">
        <v>2863402</v>
      </c>
      <c r="G110" s="60">
        <v>305770.29811042949</v>
      </c>
      <c r="H110" s="64">
        <f t="shared" si="15"/>
        <v>18.259531526426386</v>
      </c>
      <c r="I110" s="65">
        <f t="shared" si="16"/>
        <v>52.284379091832371</v>
      </c>
      <c r="J110" s="64">
        <f t="shared" si="22"/>
        <v>-0.93116306166951546</v>
      </c>
      <c r="K110" s="66">
        <f t="shared" si="19"/>
        <v>702.33690733069682</v>
      </c>
      <c r="L110" s="33">
        <f t="shared" si="17"/>
        <v>0.89982421752963226</v>
      </c>
      <c r="M110" s="33">
        <f t="shared" si="18"/>
        <v>0.98423766722834927</v>
      </c>
      <c r="N110" s="33">
        <f t="shared" si="23"/>
        <v>3.7734606714399543</v>
      </c>
      <c r="O110">
        <f t="shared" si="20"/>
        <v>0.98423766722834927</v>
      </c>
      <c r="P110" t="str">
        <f t="shared" si="21"/>
        <v/>
      </c>
    </row>
    <row r="111" spans="1:16" x14ac:dyDescent="0.2">
      <c r="A111">
        <f t="shared" si="13"/>
        <v>2003</v>
      </c>
      <c r="B111">
        <f t="shared" si="14"/>
        <v>1</v>
      </c>
      <c r="C111" s="31">
        <v>37622</v>
      </c>
      <c r="D111" s="58">
        <v>16722.2332258065</v>
      </c>
      <c r="E111" s="59">
        <v>2742808</v>
      </c>
      <c r="F111" s="59">
        <v>2805011</v>
      </c>
      <c r="G111" s="60">
        <v>335639.0866645443</v>
      </c>
      <c r="H111" s="64">
        <f t="shared" si="15"/>
        <v>20.071427191110516</v>
      </c>
      <c r="I111" s="65">
        <f t="shared" si="16"/>
        <v>56.300574056764098</v>
      </c>
      <c r="J111" s="64">
        <f t="shared" si="22"/>
        <v>-0.35415497137989416</v>
      </c>
      <c r="K111" s="66">
        <f t="shared" si="19"/>
        <v>706.37605015836277</v>
      </c>
      <c r="L111" s="33">
        <f t="shared" si="17"/>
        <v>-1.4247156283131779</v>
      </c>
      <c r="M111" s="33">
        <f t="shared" si="18"/>
        <v>-1.668267545397184</v>
      </c>
      <c r="N111" s="33">
        <f t="shared" si="23"/>
        <v>4.0517678501183596</v>
      </c>
      <c r="O111" t="str">
        <f t="shared" si="20"/>
        <v/>
      </c>
      <c r="P111">
        <f t="shared" si="21"/>
        <v>-1.668267545397184</v>
      </c>
    </row>
    <row r="112" spans="1:16" x14ac:dyDescent="0.2">
      <c r="A112">
        <f t="shared" si="13"/>
        <v>2003</v>
      </c>
      <c r="B112">
        <f t="shared" si="14"/>
        <v>2</v>
      </c>
      <c r="C112" s="31">
        <v>37653</v>
      </c>
      <c r="D112" s="58">
        <v>16679.102857142901</v>
      </c>
      <c r="E112" s="59">
        <v>2647456</v>
      </c>
      <c r="F112" s="59">
        <v>2703492</v>
      </c>
      <c r="G112" s="60">
        <v>318621.4696781052</v>
      </c>
      <c r="H112" s="64">
        <f t="shared" si="15"/>
        <v>19.103034042484733</v>
      </c>
      <c r="I112" s="65">
        <f t="shared" si="16"/>
        <v>51.64489970958514</v>
      </c>
      <c r="J112" s="64">
        <f t="shared" si="22"/>
        <v>0.12662031869339341</v>
      </c>
      <c r="K112" s="66">
        <f t="shared" si="19"/>
        <v>700.56170187931684</v>
      </c>
      <c r="L112" s="33">
        <f t="shared" si="17"/>
        <v>-3.1741132100865932</v>
      </c>
      <c r="M112" s="33">
        <f t="shared" si="18"/>
        <v>-3.5211408342136097</v>
      </c>
      <c r="N112" s="33">
        <f t="shared" si="23"/>
        <v>2.1324629073584678</v>
      </c>
      <c r="O112" t="str">
        <f t="shared" si="20"/>
        <v/>
      </c>
      <c r="P112">
        <f t="shared" si="21"/>
        <v>-3.5211408342136097</v>
      </c>
    </row>
    <row r="113" spans="1:16" x14ac:dyDescent="0.2">
      <c r="A113">
        <f t="shared" si="13"/>
        <v>2003</v>
      </c>
      <c r="B113">
        <f t="shared" si="14"/>
        <v>3</v>
      </c>
      <c r="C113" s="31">
        <v>37681</v>
      </c>
      <c r="D113" s="58">
        <v>16723.345161290301</v>
      </c>
      <c r="E113" s="59">
        <v>2781370</v>
      </c>
      <c r="F113" s="59">
        <v>2846172</v>
      </c>
      <c r="G113" s="60">
        <v>313952.86529099435</v>
      </c>
      <c r="H113" s="64">
        <f t="shared" si="15"/>
        <v>18.773329274917096</v>
      </c>
      <c r="I113" s="65">
        <f t="shared" si="16"/>
        <v>53.432124129049342</v>
      </c>
      <c r="J113" s="64">
        <f t="shared" si="22"/>
        <v>-1.0479078731390867</v>
      </c>
      <c r="K113" s="66">
        <f t="shared" si="19"/>
        <v>700.53176197174048</v>
      </c>
      <c r="L113" s="33">
        <f t="shared" si="17"/>
        <v>0.79717385072624047</v>
      </c>
      <c r="M113" s="33">
        <f t="shared" si="18"/>
        <v>0.58523924834923413</v>
      </c>
      <c r="N113" s="33">
        <f t="shared" si="23"/>
        <v>2.3570557404992254</v>
      </c>
      <c r="O113">
        <f t="shared" si="20"/>
        <v>0.58523924834923413</v>
      </c>
      <c r="P113" t="str">
        <f t="shared" si="21"/>
        <v/>
      </c>
    </row>
    <row r="114" spans="1:16" x14ac:dyDescent="0.2">
      <c r="A114">
        <f t="shared" si="13"/>
        <v>2003</v>
      </c>
      <c r="B114">
        <f t="shared" si="14"/>
        <v>4</v>
      </c>
      <c r="C114" s="31">
        <v>37712</v>
      </c>
      <c r="D114" s="58">
        <v>16868.937666666701</v>
      </c>
      <c r="E114" s="59">
        <v>2798113</v>
      </c>
      <c r="F114" s="59">
        <v>2856074</v>
      </c>
      <c r="G114" s="60">
        <v>318651.15276810055</v>
      </c>
      <c r="H114" s="64">
        <f t="shared" si="15"/>
        <v>18.88981743039815</v>
      </c>
      <c r="I114" s="65">
        <f t="shared" si="16"/>
        <v>53.950716427706965</v>
      </c>
      <c r="J114" s="64">
        <f t="shared" si="22"/>
        <v>-1.6945640508022164</v>
      </c>
      <c r="K114" s="66">
        <f t="shared" si="19"/>
        <v>700.79868389396802</v>
      </c>
      <c r="L114" s="33">
        <f t="shared" si="17"/>
        <v>0.71849920378725951</v>
      </c>
      <c r="M114" s="33">
        <f t="shared" si="18"/>
        <v>0.19586099377264521</v>
      </c>
      <c r="N114" s="33">
        <f t="shared" si="23"/>
        <v>2.0499339235403813</v>
      </c>
      <c r="O114">
        <f t="shared" si="20"/>
        <v>0.19586099377264521</v>
      </c>
      <c r="P114" t="str">
        <f t="shared" si="21"/>
        <v/>
      </c>
    </row>
    <row r="115" spans="1:16" x14ac:dyDescent="0.2">
      <c r="A115">
        <f t="shared" si="13"/>
        <v>2003</v>
      </c>
      <c r="B115">
        <f t="shared" si="14"/>
        <v>5</v>
      </c>
      <c r="C115" s="31">
        <v>37742</v>
      </c>
      <c r="D115" s="58">
        <v>17012.003870967699</v>
      </c>
      <c r="E115" s="59">
        <v>2759213</v>
      </c>
      <c r="F115" s="59">
        <v>2824459</v>
      </c>
      <c r="G115" s="60">
        <v>319976.09837954806</v>
      </c>
      <c r="H115" s="64">
        <f t="shared" si="15"/>
        <v>18.808842321368857</v>
      </c>
      <c r="I115" s="65">
        <f t="shared" si="16"/>
        <v>53.124803974171165</v>
      </c>
      <c r="J115" s="64">
        <f t="shared" si="22"/>
        <v>-2.1490908381484708</v>
      </c>
      <c r="K115" s="66">
        <f t="shared" si="19"/>
        <v>699.15006251573118</v>
      </c>
      <c r="L115" s="33">
        <f t="shared" si="17"/>
        <v>-1.0345911024806531</v>
      </c>
      <c r="M115" s="33">
        <f t="shared" si="18"/>
        <v>-1.1338358213291433</v>
      </c>
      <c r="N115" s="33">
        <f t="shared" si="23"/>
        <v>1.287045060878067</v>
      </c>
      <c r="O115" t="str">
        <f t="shared" si="20"/>
        <v/>
      </c>
      <c r="P115">
        <f t="shared" si="21"/>
        <v>-1.1338358213291433</v>
      </c>
    </row>
    <row r="116" spans="1:16" x14ac:dyDescent="0.2">
      <c r="A116">
        <f t="shared" si="13"/>
        <v>2003</v>
      </c>
      <c r="B116">
        <f t="shared" si="14"/>
        <v>6</v>
      </c>
      <c r="C116" s="31">
        <v>37773</v>
      </c>
      <c r="D116" s="58">
        <v>16990.497666666699</v>
      </c>
      <c r="E116" s="59">
        <v>2768702</v>
      </c>
      <c r="F116" s="59">
        <v>2837227</v>
      </c>
      <c r="G116" s="60">
        <v>318576.7755079167</v>
      </c>
      <c r="H116" s="64">
        <f t="shared" si="15"/>
        <v>18.750291001359294</v>
      </c>
      <c r="I116" s="65">
        <f t="shared" si="16"/>
        <v>53.198831886913631</v>
      </c>
      <c r="J116" s="64">
        <f t="shared" si="22"/>
        <v>-1.1872508439262464</v>
      </c>
      <c r="K116" s="66">
        <f t="shared" si="19"/>
        <v>697.43467801476697</v>
      </c>
      <c r="L116" s="33">
        <f t="shared" si="17"/>
        <v>1.2231811044348895</v>
      </c>
      <c r="M116" s="33">
        <f t="shared" si="18"/>
        <v>1.0808047340651106</v>
      </c>
      <c r="N116" s="33">
        <f t="shared" si="23"/>
        <v>0.77123886156946764</v>
      </c>
      <c r="O116">
        <f t="shared" si="20"/>
        <v>1.0808047340651106</v>
      </c>
      <c r="P116" t="str">
        <f t="shared" si="21"/>
        <v/>
      </c>
    </row>
    <row r="117" spans="1:16" x14ac:dyDescent="0.2">
      <c r="A117">
        <f t="shared" si="13"/>
        <v>2003</v>
      </c>
      <c r="B117">
        <f t="shared" si="14"/>
        <v>7</v>
      </c>
      <c r="C117" s="31">
        <v>37803</v>
      </c>
      <c r="D117" s="58">
        <v>16941.919354838701</v>
      </c>
      <c r="E117" s="59">
        <v>2741664</v>
      </c>
      <c r="F117" s="59">
        <v>2810086</v>
      </c>
      <c r="G117" s="60">
        <v>318856.34255606413</v>
      </c>
      <c r="H117" s="64">
        <f t="shared" si="15"/>
        <v>18.820556034874354</v>
      </c>
      <c r="I117" s="65">
        <f t="shared" si="16"/>
        <v>52.887381025815934</v>
      </c>
      <c r="J117" s="64">
        <f t="shared" si="22"/>
        <v>-1.7186684478124326</v>
      </c>
      <c r="K117" s="66">
        <f t="shared" si="19"/>
        <v>697.05969688762139</v>
      </c>
      <c r="L117" s="33">
        <f t="shared" si="17"/>
        <v>-0.41097313527387325</v>
      </c>
      <c r="M117" s="33">
        <f t="shared" si="18"/>
        <v>-0.65013832542271111</v>
      </c>
      <c r="N117" s="33">
        <f t="shared" si="23"/>
        <v>0.68874707173334215</v>
      </c>
      <c r="O117" t="str">
        <f t="shared" si="20"/>
        <v/>
      </c>
      <c r="P117">
        <f t="shared" si="21"/>
        <v>-0.65013832542271111</v>
      </c>
    </row>
    <row r="118" spans="1:16" x14ac:dyDescent="0.2">
      <c r="A118">
        <f t="shared" si="13"/>
        <v>2003</v>
      </c>
      <c r="B118">
        <f t="shared" si="14"/>
        <v>8</v>
      </c>
      <c r="C118" s="31">
        <v>37834</v>
      </c>
      <c r="D118" s="58">
        <v>16934.829354838701</v>
      </c>
      <c r="E118" s="59">
        <v>2767602</v>
      </c>
      <c r="F118" s="59">
        <v>2833260</v>
      </c>
      <c r="G118" s="60">
        <v>320423.33327086113</v>
      </c>
      <c r="H118" s="64">
        <f t="shared" si="15"/>
        <v>18.920966167238539</v>
      </c>
      <c r="I118" s="65">
        <f t="shared" si="16"/>
        <v>53.608016602990261</v>
      </c>
      <c r="J118" s="64">
        <f t="shared" si="22"/>
        <v>-0.18144546326988031</v>
      </c>
      <c r="K118" s="66">
        <f t="shared" si="19"/>
        <v>696.5033351798902</v>
      </c>
      <c r="L118" s="33">
        <f t="shared" si="17"/>
        <v>0.27888641094531152</v>
      </c>
      <c r="M118" s="33">
        <f t="shared" si="18"/>
        <v>-1.9514343395277134E-2</v>
      </c>
      <c r="N118" s="33">
        <f t="shared" si="23"/>
        <v>0.1622315268936747</v>
      </c>
      <c r="O118" t="str">
        <f t="shared" si="20"/>
        <v/>
      </c>
      <c r="P118">
        <f t="shared" si="21"/>
        <v>-1.9514343395277134E-2</v>
      </c>
    </row>
    <row r="119" spans="1:16" x14ac:dyDescent="0.2">
      <c r="A119">
        <f t="shared" si="13"/>
        <v>2003</v>
      </c>
      <c r="B119">
        <f t="shared" si="14"/>
        <v>9</v>
      </c>
      <c r="C119" s="31">
        <v>37865</v>
      </c>
      <c r="D119" s="58">
        <v>16931.687999999998</v>
      </c>
      <c r="E119" s="59">
        <v>2757233</v>
      </c>
      <c r="F119" s="59">
        <v>2823930</v>
      </c>
      <c r="G119" s="60">
        <v>319536.74180309003</v>
      </c>
      <c r="H119" s="64">
        <f t="shared" si="15"/>
        <v>18.872113743360384</v>
      </c>
      <c r="I119" s="65">
        <f t="shared" si="16"/>
        <v>53.293528163287689</v>
      </c>
      <c r="J119" s="64">
        <f t="shared" si="22"/>
        <v>-2.8707228671805862</v>
      </c>
      <c r="K119" s="66">
        <f t="shared" si="19"/>
        <v>696.08091830056469</v>
      </c>
      <c r="L119" s="33">
        <f t="shared" si="17"/>
        <v>3.2934218102656176</v>
      </c>
      <c r="M119" s="33">
        <f t="shared" si="18"/>
        <v>3.0458014180825721</v>
      </c>
      <c r="N119" s="33">
        <f t="shared" si="23"/>
        <v>-0.14292892535846535</v>
      </c>
      <c r="O119">
        <f t="shared" si="20"/>
        <v>3.0458014180825721</v>
      </c>
      <c r="P119" t="str">
        <f t="shared" si="21"/>
        <v/>
      </c>
    </row>
    <row r="120" spans="1:16" x14ac:dyDescent="0.2">
      <c r="A120">
        <f t="shared" si="13"/>
        <v>2003</v>
      </c>
      <c r="B120">
        <f t="shared" si="14"/>
        <v>10</v>
      </c>
      <c r="C120" s="31">
        <v>37895</v>
      </c>
      <c r="D120" s="58">
        <v>16963.8041935484</v>
      </c>
      <c r="E120" s="59">
        <v>2763993</v>
      </c>
      <c r="F120" s="59">
        <v>2833784</v>
      </c>
      <c r="G120" s="60">
        <v>334102.48524446465</v>
      </c>
      <c r="H120" s="64">
        <f t="shared" si="15"/>
        <v>19.695021319069991</v>
      </c>
      <c r="I120" s="65">
        <f t="shared" si="16"/>
        <v>55.811436293639439</v>
      </c>
      <c r="J120" s="64">
        <f t="shared" si="22"/>
        <v>-3.1114036485849428</v>
      </c>
      <c r="K120" s="66">
        <f t="shared" si="19"/>
        <v>698.64549306292679</v>
      </c>
      <c r="L120" s="33">
        <f t="shared" si="17"/>
        <v>1.3813054453342799</v>
      </c>
      <c r="M120" s="33">
        <f t="shared" si="18"/>
        <v>1.2064629930753634</v>
      </c>
      <c r="N120" s="33">
        <f t="shared" si="23"/>
        <v>1.5797055391764125E-2</v>
      </c>
      <c r="O120">
        <f t="shared" si="20"/>
        <v>1.2064629930753634</v>
      </c>
      <c r="P120" t="str">
        <f t="shared" si="21"/>
        <v/>
      </c>
    </row>
    <row r="121" spans="1:16" x14ac:dyDescent="0.2">
      <c r="A121">
        <f t="shared" si="13"/>
        <v>2003</v>
      </c>
      <c r="B121">
        <f t="shared" si="14"/>
        <v>11</v>
      </c>
      <c r="C121" s="31">
        <v>37926</v>
      </c>
      <c r="D121" s="58">
        <v>16980.061000000002</v>
      </c>
      <c r="E121" s="59">
        <v>2819813</v>
      </c>
      <c r="F121" s="59">
        <v>2885429</v>
      </c>
      <c r="G121" s="60">
        <v>317468.31982592534</v>
      </c>
      <c r="H121" s="64">
        <f t="shared" si="15"/>
        <v>18.696535885585178</v>
      </c>
      <c r="I121" s="65">
        <f t="shared" si="16"/>
        <v>53.947526843808149</v>
      </c>
      <c r="J121" s="64">
        <f t="shared" si="22"/>
        <v>-2.78882238742445</v>
      </c>
      <c r="K121" s="66">
        <f t="shared" si="19"/>
        <v>695.67598234490993</v>
      </c>
      <c r="L121" s="33">
        <f t="shared" si="17"/>
        <v>6.1507523462942526</v>
      </c>
      <c r="M121" s="33">
        <f t="shared" si="18"/>
        <v>6.3293989320735378</v>
      </c>
      <c r="N121" s="33">
        <f t="shared" si="23"/>
        <v>-1.1645236594815533</v>
      </c>
      <c r="O121">
        <f t="shared" si="20"/>
        <v>6.3293989320735378</v>
      </c>
      <c r="P121" t="str">
        <f t="shared" si="21"/>
        <v/>
      </c>
    </row>
    <row r="122" spans="1:16" x14ac:dyDescent="0.2">
      <c r="A122">
        <f t="shared" si="13"/>
        <v>2003</v>
      </c>
      <c r="B122">
        <f t="shared" si="14"/>
        <v>12</v>
      </c>
      <c r="C122" s="31">
        <v>37956</v>
      </c>
      <c r="D122" s="58">
        <v>16944.0312903226</v>
      </c>
      <c r="E122" s="59">
        <v>2914619</v>
      </c>
      <c r="F122" s="59">
        <v>2982805</v>
      </c>
      <c r="G122" s="60">
        <v>316806.06327835709</v>
      </c>
      <c r="H122" s="64">
        <f t="shared" si="15"/>
        <v>18.697207166944825</v>
      </c>
      <c r="I122" s="65">
        <f t="shared" si="16"/>
        <v>55.770123023598856</v>
      </c>
      <c r="J122" s="64">
        <f t="shared" si="22"/>
        <v>2.3969708088348529</v>
      </c>
      <c r="K122" s="66">
        <f t="shared" si="19"/>
        <v>699.25434122916306</v>
      </c>
      <c r="L122" s="33">
        <f t="shared" si="17"/>
        <v>4.3291332534147742</v>
      </c>
      <c r="M122" s="33">
        <f t="shared" si="18"/>
        <v>4.1699698470560653</v>
      </c>
      <c r="N122" s="33">
        <f t="shared" si="23"/>
        <v>-0.4165100072641037</v>
      </c>
      <c r="O122">
        <f t="shared" si="20"/>
        <v>4.1699698470560653</v>
      </c>
      <c r="P122" t="str">
        <f t="shared" si="21"/>
        <v/>
      </c>
    </row>
    <row r="123" spans="1:16" x14ac:dyDescent="0.2">
      <c r="A123">
        <f t="shared" si="13"/>
        <v>2004</v>
      </c>
      <c r="B123">
        <f t="shared" si="14"/>
        <v>1</v>
      </c>
      <c r="C123" s="31">
        <v>37987</v>
      </c>
      <c r="D123" s="58">
        <v>16893.791612903198</v>
      </c>
      <c r="E123" s="59">
        <v>2856538</v>
      </c>
      <c r="F123" s="59">
        <v>2919737</v>
      </c>
      <c r="G123" s="60">
        <v>345130.42489032401</v>
      </c>
      <c r="H123" s="64">
        <f t="shared" si="15"/>
        <v>20.42942358935688</v>
      </c>
      <c r="I123" s="65">
        <f t="shared" si="16"/>
        <v>59.648543942518089</v>
      </c>
      <c r="J123" s="64">
        <f t="shared" si="22"/>
        <v>1.7836120712179326</v>
      </c>
      <c r="K123" s="66">
        <f t="shared" si="19"/>
        <v>706.618506079849</v>
      </c>
      <c r="L123" s="33">
        <f t="shared" si="17"/>
        <v>4.1464805411096872</v>
      </c>
      <c r="M123" s="33">
        <f t="shared" si="18"/>
        <v>4.0900374365733239</v>
      </c>
      <c r="N123" s="33">
        <f t="shared" si="23"/>
        <v>0.6096217790155567</v>
      </c>
      <c r="O123">
        <f t="shared" si="20"/>
        <v>4.0900374365733239</v>
      </c>
      <c r="P123" t="str">
        <f t="shared" si="21"/>
        <v/>
      </c>
    </row>
    <row r="124" spans="1:16" x14ac:dyDescent="0.2">
      <c r="A124">
        <f t="shared" si="13"/>
        <v>2004</v>
      </c>
      <c r="B124">
        <f t="shared" si="14"/>
        <v>2</v>
      </c>
      <c r="C124" s="31">
        <v>38018</v>
      </c>
      <c r="D124" s="58">
        <v>16848.1382758621</v>
      </c>
      <c r="E124" s="59">
        <v>2812007</v>
      </c>
      <c r="F124" s="59">
        <v>2874436</v>
      </c>
      <c r="G124" s="60">
        <v>325999.92597156449</v>
      </c>
      <c r="H124" s="64">
        <f t="shared" si="15"/>
        <v>19.349314484118182</v>
      </c>
      <c r="I124" s="65">
        <f t="shared" si="16"/>
        <v>55.618366128470726</v>
      </c>
      <c r="J124" s="64">
        <f t="shared" si="22"/>
        <v>1.2892216026298531</v>
      </c>
      <c r="K124" s="66">
        <f t="shared" si="19"/>
        <v>705.93629815155543</v>
      </c>
      <c r="L124" s="33">
        <f t="shared" si="17"/>
        <v>6.2154385190915429</v>
      </c>
      <c r="M124" s="33">
        <f t="shared" si="18"/>
        <v>6.3230814073058195</v>
      </c>
      <c r="N124" s="33">
        <f t="shared" si="23"/>
        <v>-6.2254659781957322E-2</v>
      </c>
      <c r="O124">
        <f t="shared" si="20"/>
        <v>6.3230814073058195</v>
      </c>
      <c r="P124" t="str">
        <f t="shared" si="21"/>
        <v/>
      </c>
    </row>
    <row r="125" spans="1:16" x14ac:dyDescent="0.2">
      <c r="A125">
        <f t="shared" si="13"/>
        <v>2004</v>
      </c>
      <c r="B125">
        <f t="shared" si="14"/>
        <v>3</v>
      </c>
      <c r="C125" s="31">
        <v>38047</v>
      </c>
      <c r="D125" s="58">
        <v>16822.1687096774</v>
      </c>
      <c r="E125" s="59">
        <v>2898797</v>
      </c>
      <c r="F125" s="59">
        <v>2963570</v>
      </c>
      <c r="G125" s="60">
        <v>323444.01833059452</v>
      </c>
      <c r="H125" s="64">
        <f t="shared" si="15"/>
        <v>19.227248514308666</v>
      </c>
      <c r="I125" s="65">
        <f t="shared" si="16"/>
        <v>56.981296879549731</v>
      </c>
      <c r="J125" s="64">
        <f t="shared" si="22"/>
        <v>2.4178941984363433</v>
      </c>
      <c r="K125" s="66">
        <f t="shared" si="19"/>
        <v>711.27269532152002</v>
      </c>
      <c r="L125" s="33">
        <f t="shared" si="17"/>
        <v>4.2219122231130779</v>
      </c>
      <c r="M125" s="33">
        <f t="shared" si="18"/>
        <v>4.1247682852617373</v>
      </c>
      <c r="N125" s="33">
        <f t="shared" si="23"/>
        <v>1.5289150710736887</v>
      </c>
      <c r="O125">
        <f t="shared" si="20"/>
        <v>4.1247682852617373</v>
      </c>
      <c r="P125" t="str">
        <f t="shared" si="21"/>
        <v/>
      </c>
    </row>
    <row r="126" spans="1:16" x14ac:dyDescent="0.2">
      <c r="A126">
        <f t="shared" si="13"/>
        <v>2004</v>
      </c>
      <c r="B126">
        <f t="shared" si="14"/>
        <v>4</v>
      </c>
      <c r="C126" s="31">
        <v>38078</v>
      </c>
      <c r="D126" s="58">
        <v>16838.0726666667</v>
      </c>
      <c r="E126" s="59">
        <v>2831133</v>
      </c>
      <c r="F126" s="59">
        <v>2898427</v>
      </c>
      <c r="G126" s="60">
        <v>317770.47498729482</v>
      </c>
      <c r="H126" s="64">
        <f t="shared" si="15"/>
        <v>18.872140611221234</v>
      </c>
      <c r="I126" s="65">
        <f t="shared" si="16"/>
        <v>54.699521895360128</v>
      </c>
      <c r="J126" s="64">
        <f t="shared" si="22"/>
        <v>-9.3578560206042383E-2</v>
      </c>
      <c r="K126" s="66">
        <f t="shared" si="19"/>
        <v>712.54009308783077</v>
      </c>
      <c r="L126" s="33">
        <f t="shared" si="17"/>
        <v>1.1800810045913046</v>
      </c>
      <c r="M126" s="33">
        <f t="shared" si="18"/>
        <v>1.4829097565399296</v>
      </c>
      <c r="N126" s="33">
        <f t="shared" si="23"/>
        <v>1.7141736846151279</v>
      </c>
      <c r="O126">
        <f t="shared" si="20"/>
        <v>1.4829097565399296</v>
      </c>
      <c r="P126" t="str">
        <f t="shared" si="21"/>
        <v/>
      </c>
    </row>
    <row r="127" spans="1:16" x14ac:dyDescent="0.2">
      <c r="A127">
        <f t="shared" si="13"/>
        <v>2004</v>
      </c>
      <c r="B127">
        <f t="shared" si="14"/>
        <v>5</v>
      </c>
      <c r="C127" s="31">
        <v>38108</v>
      </c>
      <c r="D127" s="58">
        <v>16903.2577419355</v>
      </c>
      <c r="E127" s="59">
        <v>2913984</v>
      </c>
      <c r="F127" s="59">
        <v>2984246</v>
      </c>
      <c r="G127" s="60">
        <v>321947.8492396404</v>
      </c>
      <c r="H127" s="64">
        <f t="shared" si="15"/>
        <v>19.046497080909795</v>
      </c>
      <c r="I127" s="65">
        <f t="shared" si="16"/>
        <v>56.839432727716726</v>
      </c>
      <c r="J127" s="64">
        <f t="shared" si="22"/>
        <v>1.2635267789497862</v>
      </c>
      <c r="K127" s="66">
        <f t="shared" si="19"/>
        <v>715.42880938784049</v>
      </c>
      <c r="L127" s="33">
        <f t="shared" si="17"/>
        <v>5.6092443751171173</v>
      </c>
      <c r="M127" s="33">
        <f t="shared" si="18"/>
        <v>5.6572603815456368</v>
      </c>
      <c r="N127" s="33">
        <f t="shared" si="23"/>
        <v>2.0876359830729996</v>
      </c>
      <c r="O127">
        <f t="shared" si="20"/>
        <v>5.6572603815456368</v>
      </c>
      <c r="P127" t="str">
        <f t="shared" si="21"/>
        <v/>
      </c>
    </row>
    <row r="128" spans="1:16" x14ac:dyDescent="0.2">
      <c r="A128">
        <f t="shared" si="13"/>
        <v>2004</v>
      </c>
      <c r="B128">
        <f t="shared" si="14"/>
        <v>6</v>
      </c>
      <c r="C128" s="31">
        <v>38139</v>
      </c>
      <c r="D128" s="58">
        <v>16974.7633333333</v>
      </c>
      <c r="E128" s="59">
        <v>2860550</v>
      </c>
      <c r="F128" s="59">
        <v>2902405</v>
      </c>
      <c r="G128" s="60">
        <v>320416.56911251188</v>
      </c>
      <c r="H128" s="64">
        <f t="shared" si="15"/>
        <v>18.876055166160146</v>
      </c>
      <c r="I128" s="65">
        <f t="shared" si="16"/>
        <v>54.785956894539034</v>
      </c>
      <c r="J128" s="64">
        <f t="shared" si="22"/>
        <v>0.67073180246501884</v>
      </c>
      <c r="K128" s="66">
        <f t="shared" si="19"/>
        <v>717.08996230820833</v>
      </c>
      <c r="L128" s="33">
        <f t="shared" si="17"/>
        <v>3.3173667660874928</v>
      </c>
      <c r="M128" s="33">
        <f t="shared" si="18"/>
        <v>2.2972430475249217</v>
      </c>
      <c r="N128" s="33">
        <f t="shared" si="23"/>
        <v>2.5659584049702477</v>
      </c>
      <c r="O128">
        <f t="shared" si="20"/>
        <v>2.2972430475249217</v>
      </c>
      <c r="P128" t="str">
        <f t="shared" si="21"/>
        <v/>
      </c>
    </row>
    <row r="129" spans="1:16" x14ac:dyDescent="0.2">
      <c r="A129">
        <f t="shared" si="13"/>
        <v>2004</v>
      </c>
      <c r="B129">
        <f t="shared" si="14"/>
        <v>7</v>
      </c>
      <c r="C129" s="31">
        <v>38169</v>
      </c>
      <c r="D129" s="58">
        <v>17055.067096774201</v>
      </c>
      <c r="E129" s="59">
        <v>2854197</v>
      </c>
      <c r="F129" s="59">
        <v>2908214</v>
      </c>
      <c r="G129" s="60">
        <v>321263.48409504938</v>
      </c>
      <c r="H129" s="64">
        <f t="shared" si="15"/>
        <v>18.836834957736006</v>
      </c>
      <c r="I129" s="65">
        <f t="shared" si="16"/>
        <v>54.78154713977726</v>
      </c>
      <c r="J129" s="64">
        <f t="shared" si="22"/>
        <v>8.6495440578304716E-2</v>
      </c>
      <c r="K129" s="66">
        <f t="shared" si="19"/>
        <v>718.67267756107196</v>
      </c>
      <c r="L129" s="33">
        <f t="shared" si="17"/>
        <v>4.1045511047305583</v>
      </c>
      <c r="M129" s="33">
        <f t="shared" si="18"/>
        <v>3.4919927717514732</v>
      </c>
      <c r="N129" s="33">
        <f t="shared" si="23"/>
        <v>3.0451596709757167</v>
      </c>
      <c r="O129">
        <f t="shared" si="20"/>
        <v>3.4919927717514732</v>
      </c>
      <c r="P129" t="str">
        <f t="shared" si="21"/>
        <v/>
      </c>
    </row>
    <row r="130" spans="1:16" x14ac:dyDescent="0.2">
      <c r="A130">
        <f t="shared" si="13"/>
        <v>2004</v>
      </c>
      <c r="B130">
        <f t="shared" si="14"/>
        <v>8</v>
      </c>
      <c r="C130" s="31">
        <v>38200</v>
      </c>
      <c r="D130" s="58">
        <v>17115.036774193501</v>
      </c>
      <c r="E130" s="59">
        <v>2837357</v>
      </c>
      <c r="F130" s="59">
        <v>2902560</v>
      </c>
      <c r="G130" s="60">
        <v>319378.88615291327</v>
      </c>
      <c r="H130" s="64">
        <f t="shared" si="15"/>
        <v>18.660718663162974</v>
      </c>
      <c r="I130" s="65">
        <f t="shared" si="16"/>
        <v>54.163855562950317</v>
      </c>
      <c r="J130" s="64">
        <f t="shared" si="22"/>
        <v>-1.3754451108642707</v>
      </c>
      <c r="K130" s="66">
        <f t="shared" si="19"/>
        <v>719.94915209820635</v>
      </c>
      <c r="L130" s="33">
        <f t="shared" si="17"/>
        <v>2.5204129784557106</v>
      </c>
      <c r="M130" s="33">
        <f t="shared" si="18"/>
        <v>2.4459456597700102</v>
      </c>
      <c r="N130" s="33">
        <f t="shared" si="23"/>
        <v>3.2837151986819135</v>
      </c>
      <c r="O130">
        <f t="shared" si="20"/>
        <v>2.4459456597700102</v>
      </c>
      <c r="P130" t="str">
        <f t="shared" si="21"/>
        <v/>
      </c>
    </row>
    <row r="131" spans="1:16" x14ac:dyDescent="0.2">
      <c r="A131">
        <f t="shared" ref="A131:A194" si="24">YEAR(C131)</f>
        <v>2004</v>
      </c>
      <c r="B131">
        <f t="shared" ref="B131:B194" si="25">MONTH(C131)</f>
        <v>9</v>
      </c>
      <c r="C131" s="31">
        <v>38231</v>
      </c>
      <c r="D131" s="58">
        <v>17159.064999999999</v>
      </c>
      <c r="E131" s="59">
        <v>2869051</v>
      </c>
      <c r="F131" s="59">
        <v>2924006</v>
      </c>
      <c r="G131" s="60">
        <v>336983.15921923553</v>
      </c>
      <c r="H131" s="64">
        <f t="shared" ref="H131:H194" si="26">G131/D131</f>
        <v>19.638783303124942</v>
      </c>
      <c r="I131" s="65">
        <f t="shared" ref="I131:I194" si="27">H131*F131/1000000</f>
        <v>57.423920211037149</v>
      </c>
      <c r="J131" s="64">
        <f t="shared" si="22"/>
        <v>4.0624466882215993</v>
      </c>
      <c r="K131" s="66">
        <f t="shared" si="19"/>
        <v>723.76505570625318</v>
      </c>
      <c r="L131" s="33">
        <f t="shared" si="17"/>
        <v>4.055442539676557</v>
      </c>
      <c r="M131" s="33">
        <f t="shared" si="18"/>
        <v>3.543855548827346</v>
      </c>
      <c r="N131" s="33">
        <f t="shared" si="23"/>
        <v>3.9140832713057794</v>
      </c>
      <c r="O131">
        <f t="shared" si="20"/>
        <v>3.543855548827346</v>
      </c>
      <c r="P131" t="str">
        <f t="shared" si="21"/>
        <v/>
      </c>
    </row>
    <row r="132" spans="1:16" x14ac:dyDescent="0.2">
      <c r="A132">
        <f t="shared" si="24"/>
        <v>2004</v>
      </c>
      <c r="B132">
        <f t="shared" si="25"/>
        <v>10</v>
      </c>
      <c r="C132" s="31">
        <v>38261</v>
      </c>
      <c r="D132" s="58">
        <v>17213.251612903201</v>
      </c>
      <c r="E132" s="59">
        <v>2857610</v>
      </c>
      <c r="F132" s="59">
        <v>2916889</v>
      </c>
      <c r="G132" s="60">
        <v>349488.9031241847</v>
      </c>
      <c r="H132" s="64">
        <f t="shared" si="26"/>
        <v>20.303479608826773</v>
      </c>
      <c r="I132" s="65">
        <f t="shared" si="27"/>
        <v>59.222996332711112</v>
      </c>
      <c r="J132" s="64">
        <f t="shared" si="22"/>
        <v>3.0894015289419041</v>
      </c>
      <c r="K132" s="66">
        <f t="shared" si="19"/>
        <v>729.69452387567662</v>
      </c>
      <c r="L132" s="33">
        <f t="shared" si="17"/>
        <v>3.3870201552608892</v>
      </c>
      <c r="M132" s="33">
        <f t="shared" si="18"/>
        <v>2.9326511830118251</v>
      </c>
      <c r="N132" s="33">
        <f t="shared" si="23"/>
        <v>4.8289796044369782</v>
      </c>
      <c r="O132">
        <f t="shared" si="20"/>
        <v>2.9326511830118251</v>
      </c>
      <c r="P132" t="str">
        <f t="shared" si="21"/>
        <v/>
      </c>
    </row>
    <row r="133" spans="1:16" x14ac:dyDescent="0.2">
      <c r="A133">
        <f t="shared" si="24"/>
        <v>2004</v>
      </c>
      <c r="B133">
        <f t="shared" si="25"/>
        <v>11</v>
      </c>
      <c r="C133" s="31">
        <v>38292</v>
      </c>
      <c r="D133" s="58">
        <v>17241.179333333301</v>
      </c>
      <c r="E133" s="59">
        <v>2877446</v>
      </c>
      <c r="F133" s="59">
        <v>2938427</v>
      </c>
      <c r="G133" s="60">
        <v>332460.3632637462</v>
      </c>
      <c r="H133" s="64">
        <f t="shared" si="26"/>
        <v>19.282924725513567</v>
      </c>
      <c r="I133" s="65">
        <f t="shared" si="27"/>
        <v>56.661466652416657</v>
      </c>
      <c r="J133" s="64">
        <f t="shared" si="22"/>
        <v>3.1363501961905627</v>
      </c>
      <c r="K133" s="66">
        <f t="shared" si="19"/>
        <v>730.54455423445393</v>
      </c>
      <c r="L133" s="33">
        <f t="shared" si="17"/>
        <v>2.0438589367451021</v>
      </c>
      <c r="M133" s="33">
        <f t="shared" si="18"/>
        <v>1.8367459396852359</v>
      </c>
      <c r="N133" s="33">
        <f t="shared" si="23"/>
        <v>4.5658436915807954</v>
      </c>
      <c r="O133">
        <f t="shared" si="20"/>
        <v>1.8367459396852359</v>
      </c>
      <c r="P133" t="str">
        <f t="shared" si="21"/>
        <v/>
      </c>
    </row>
    <row r="134" spans="1:16" x14ac:dyDescent="0.2">
      <c r="A134">
        <f t="shared" si="24"/>
        <v>2004</v>
      </c>
      <c r="B134">
        <f t="shared" si="25"/>
        <v>12</v>
      </c>
      <c r="C134" s="31">
        <v>38322</v>
      </c>
      <c r="D134" s="58">
        <v>17291.912903225799</v>
      </c>
      <c r="E134" s="59">
        <v>2977669</v>
      </c>
      <c r="F134" s="59">
        <v>3036987</v>
      </c>
      <c r="G134" s="60">
        <v>341298.91812312661</v>
      </c>
      <c r="H134" s="64">
        <f t="shared" si="26"/>
        <v>19.737487693420977</v>
      </c>
      <c r="I134" s="65">
        <f t="shared" si="27"/>
        <v>59.942493537579495</v>
      </c>
      <c r="J134" s="64">
        <f t="shared" si="22"/>
        <v>5.5638284220077772</v>
      </c>
      <c r="K134" s="66">
        <f t="shared" si="19"/>
        <v>736.53952092822522</v>
      </c>
      <c r="L134" s="33">
        <f t="shared" si="17"/>
        <v>2.1632329988928278</v>
      </c>
      <c r="M134" s="33">
        <f t="shared" si="18"/>
        <v>1.8164781137218089</v>
      </c>
      <c r="N134" s="33">
        <f t="shared" si="23"/>
        <v>5.8739326382343693</v>
      </c>
      <c r="O134">
        <f t="shared" si="20"/>
        <v>1.8164781137218089</v>
      </c>
      <c r="P134" t="str">
        <f t="shared" si="21"/>
        <v/>
      </c>
    </row>
    <row r="135" spans="1:16" x14ac:dyDescent="0.2">
      <c r="A135">
        <f t="shared" si="24"/>
        <v>2005</v>
      </c>
      <c r="B135">
        <f t="shared" si="25"/>
        <v>1</v>
      </c>
      <c r="C135" s="31">
        <v>38353</v>
      </c>
      <c r="D135" s="58">
        <v>17311.905806451599</v>
      </c>
      <c r="E135" s="59">
        <v>2981869</v>
      </c>
      <c r="F135" s="59">
        <v>3037319</v>
      </c>
      <c r="G135" s="60">
        <v>366241.52857997466</v>
      </c>
      <c r="H135" s="64">
        <f t="shared" si="26"/>
        <v>21.155471423804077</v>
      </c>
      <c r="I135" s="65">
        <f t="shared" si="27"/>
        <v>64.255915309477174</v>
      </c>
      <c r="J135" s="64">
        <f t="shared" si="22"/>
        <v>3.5539320591768675</v>
      </c>
      <c r="K135" s="66">
        <f t="shared" si="19"/>
        <v>745.02531321410345</v>
      </c>
      <c r="L135" s="33">
        <f t="shared" si="17"/>
        <v>4.3875138366792354</v>
      </c>
      <c r="M135" s="33">
        <f t="shared" si="18"/>
        <v>4.027143540668221</v>
      </c>
      <c r="N135" s="33">
        <f t="shared" si="23"/>
        <v>6.5456829205355005</v>
      </c>
      <c r="O135">
        <f t="shared" si="20"/>
        <v>4.027143540668221</v>
      </c>
      <c r="P135" t="str">
        <f t="shared" si="21"/>
        <v/>
      </c>
    </row>
    <row r="136" spans="1:16" x14ac:dyDescent="0.2">
      <c r="A136">
        <f t="shared" si="24"/>
        <v>2005</v>
      </c>
      <c r="B136">
        <f t="shared" si="25"/>
        <v>2</v>
      </c>
      <c r="C136" s="31">
        <v>38384</v>
      </c>
      <c r="D136" s="58">
        <v>17253.101428571401</v>
      </c>
      <c r="E136" s="59">
        <v>3014393</v>
      </c>
      <c r="F136" s="59">
        <v>3082949</v>
      </c>
      <c r="G136" s="60">
        <v>343536.12880362279</v>
      </c>
      <c r="H136" s="64">
        <f t="shared" si="26"/>
        <v>19.911557943705223</v>
      </c>
      <c r="I136" s="65">
        <f t="shared" si="27"/>
        <v>61.386317650988069</v>
      </c>
      <c r="J136" s="64">
        <f t="shared" si="22"/>
        <v>2.905753896596841</v>
      </c>
      <c r="K136" s="66">
        <f t="shared" si="19"/>
        <v>746.76308692257351</v>
      </c>
      <c r="L136" s="33">
        <f t="shared" si="17"/>
        <v>7.1972082573051877</v>
      </c>
      <c r="M136" s="33">
        <f t="shared" si="18"/>
        <v>7.2540491421621445</v>
      </c>
      <c r="N136" s="33">
        <f t="shared" si="23"/>
        <v>5.6812240972058614</v>
      </c>
      <c r="O136">
        <f t="shared" si="20"/>
        <v>7.2540491421621445</v>
      </c>
      <c r="P136" t="str">
        <f t="shared" si="21"/>
        <v/>
      </c>
    </row>
    <row r="137" spans="1:16" x14ac:dyDescent="0.2">
      <c r="A137">
        <f t="shared" si="24"/>
        <v>2005</v>
      </c>
      <c r="B137">
        <f t="shared" si="25"/>
        <v>3</v>
      </c>
      <c r="C137" s="31">
        <v>38412</v>
      </c>
      <c r="D137" s="58">
        <v>17208.613225806501</v>
      </c>
      <c r="E137" s="59">
        <v>3045032</v>
      </c>
      <c r="F137" s="59">
        <v>3115878</v>
      </c>
      <c r="G137" s="60">
        <v>339440.0516984298</v>
      </c>
      <c r="H137" s="64">
        <f t="shared" si="26"/>
        <v>19.725009054732915</v>
      </c>
      <c r="I137" s="65">
        <f t="shared" si="27"/>
        <v>61.460721763443082</v>
      </c>
      <c r="J137" s="64">
        <f t="shared" si="22"/>
        <v>2.588828765872675</v>
      </c>
      <c r="K137" s="66">
        <f t="shared" si="19"/>
        <v>752.60544255754598</v>
      </c>
      <c r="L137" s="33">
        <f t="shared" si="17"/>
        <v>5.0446788788590657</v>
      </c>
      <c r="M137" s="33">
        <f t="shared" si="18"/>
        <v>5.1393420772919196</v>
      </c>
      <c r="N137" s="33">
        <f t="shared" si="23"/>
        <v>6.6109568991126189</v>
      </c>
      <c r="O137">
        <f t="shared" si="20"/>
        <v>5.1393420772919196</v>
      </c>
      <c r="P137" t="str">
        <f t="shared" si="21"/>
        <v/>
      </c>
    </row>
    <row r="138" spans="1:16" x14ac:dyDescent="0.2">
      <c r="A138">
        <f t="shared" si="24"/>
        <v>2005</v>
      </c>
      <c r="B138">
        <f t="shared" si="25"/>
        <v>4</v>
      </c>
      <c r="C138" s="31">
        <v>38443</v>
      </c>
      <c r="D138" s="58">
        <v>17220.892</v>
      </c>
      <c r="E138" s="59">
        <v>3083043</v>
      </c>
      <c r="F138" s="59">
        <v>3150694</v>
      </c>
      <c r="G138" s="60">
        <v>347371.50903261313</v>
      </c>
      <c r="H138" s="64">
        <f t="shared" si="26"/>
        <v>20.171516610905702</v>
      </c>
      <c r="I138" s="65">
        <f t="shared" si="27"/>
        <v>63.554276356880926</v>
      </c>
      <c r="J138" s="64">
        <f t="shared" si="22"/>
        <v>6.8851542941126054</v>
      </c>
      <c r="K138" s="66">
        <f t="shared" si="19"/>
        <v>759.17842203487714</v>
      </c>
      <c r="L138" s="33">
        <f t="shared" si="17"/>
        <v>8.8978511429876228</v>
      </c>
      <c r="M138" s="33">
        <f t="shared" si="18"/>
        <v>8.7035830124408964</v>
      </c>
      <c r="N138" s="33">
        <f t="shared" si="23"/>
        <v>6.7352123915992657</v>
      </c>
      <c r="O138">
        <f t="shared" si="20"/>
        <v>8.7035830124408964</v>
      </c>
      <c r="P138" t="str">
        <f t="shared" si="21"/>
        <v/>
      </c>
    </row>
    <row r="139" spans="1:16" x14ac:dyDescent="0.2">
      <c r="A139">
        <f t="shared" si="24"/>
        <v>2005</v>
      </c>
      <c r="B139">
        <f t="shared" si="25"/>
        <v>5</v>
      </c>
      <c r="C139" s="31">
        <v>38473</v>
      </c>
      <c r="D139" s="58">
        <v>17333.835483871</v>
      </c>
      <c r="E139" s="59">
        <v>3076329</v>
      </c>
      <c r="F139" s="59">
        <v>3134570</v>
      </c>
      <c r="G139" s="60">
        <v>347352.50911927316</v>
      </c>
      <c r="H139" s="64">
        <f t="shared" si="26"/>
        <v>20.0389872998669</v>
      </c>
      <c r="I139" s="65">
        <f t="shared" si="27"/>
        <v>62.813608420543787</v>
      </c>
      <c r="J139" s="64">
        <f t="shared" si="22"/>
        <v>5.2108805873384068</v>
      </c>
      <c r="K139" s="66">
        <f t="shared" si="19"/>
        <v>767.2925085600607</v>
      </c>
      <c r="L139" s="33">
        <f t="shared" si="17"/>
        <v>5.5712385517559415</v>
      </c>
      <c r="M139" s="33">
        <f t="shared" si="18"/>
        <v>5.0372522908634254</v>
      </c>
      <c r="N139" s="33">
        <f t="shared" si="23"/>
        <v>7.6841171470025449</v>
      </c>
      <c r="O139">
        <f t="shared" si="20"/>
        <v>5.0372522908634254</v>
      </c>
      <c r="P139" t="str">
        <f t="shared" si="21"/>
        <v/>
      </c>
    </row>
    <row r="140" spans="1:16" x14ac:dyDescent="0.2">
      <c r="A140">
        <f t="shared" si="24"/>
        <v>2005</v>
      </c>
      <c r="B140">
        <f t="shared" si="25"/>
        <v>6</v>
      </c>
      <c r="C140" s="31">
        <v>38504</v>
      </c>
      <c r="D140" s="58">
        <v>17460.001</v>
      </c>
      <c r="E140" s="59">
        <v>3066390</v>
      </c>
      <c r="F140" s="59">
        <v>3125028</v>
      </c>
      <c r="G140" s="60">
        <v>345470.77902949991</v>
      </c>
      <c r="H140" s="64">
        <f t="shared" si="26"/>
        <v>19.786412327782795</v>
      </c>
      <c r="I140" s="65">
        <f t="shared" si="27"/>
        <v>61.833092543866414</v>
      </c>
      <c r="J140" s="64">
        <f t="shared" si="22"/>
        <v>4.8228146909354397</v>
      </c>
      <c r="K140" s="66">
        <f t="shared" si="19"/>
        <v>772.28616837621041</v>
      </c>
      <c r="L140" s="33">
        <f t="shared" si="17"/>
        <v>7.1958189858593702</v>
      </c>
      <c r="M140" s="33">
        <f t="shared" si="18"/>
        <v>7.6702941181537421</v>
      </c>
      <c r="N140" s="33">
        <f t="shared" si="23"/>
        <v>7.9473119117218882</v>
      </c>
      <c r="O140">
        <f t="shared" si="20"/>
        <v>7.6702941181537421</v>
      </c>
      <c r="P140" t="str">
        <f t="shared" si="21"/>
        <v/>
      </c>
    </row>
    <row r="141" spans="1:16" x14ac:dyDescent="0.2">
      <c r="A141">
        <f t="shared" si="24"/>
        <v>2005</v>
      </c>
      <c r="B141">
        <f t="shared" si="25"/>
        <v>7</v>
      </c>
      <c r="C141" s="31">
        <v>38534</v>
      </c>
      <c r="D141" s="58">
        <v>17521.364516129001</v>
      </c>
      <c r="E141" s="59">
        <v>3114203</v>
      </c>
      <c r="F141" s="59">
        <v>3147482</v>
      </c>
      <c r="G141" s="60">
        <v>346638.79911529279</v>
      </c>
      <c r="H141" s="64">
        <f t="shared" si="26"/>
        <v>19.783778757424983</v>
      </c>
      <c r="I141" s="65">
        <f t="shared" si="27"/>
        <v>62.269087530977501</v>
      </c>
      <c r="J141" s="64">
        <f t="shared" si="22"/>
        <v>5.0270855046170126</v>
      </c>
      <c r="K141" s="66">
        <f t="shared" si="19"/>
        <v>779.76929901264896</v>
      </c>
      <c r="L141" s="33">
        <f t="shared" si="17"/>
        <v>9.1096024556118529</v>
      </c>
      <c r="M141" s="33">
        <f t="shared" si="18"/>
        <v>8.2273175220255457</v>
      </c>
      <c r="N141" s="33">
        <f t="shared" si="23"/>
        <v>8.7407912533993493</v>
      </c>
      <c r="O141">
        <f t="shared" si="20"/>
        <v>8.2273175220255457</v>
      </c>
      <c r="P141" t="str">
        <f t="shared" si="21"/>
        <v/>
      </c>
    </row>
    <row r="142" spans="1:16" x14ac:dyDescent="0.2">
      <c r="A142">
        <f t="shared" si="24"/>
        <v>2005</v>
      </c>
      <c r="B142">
        <f t="shared" si="25"/>
        <v>8</v>
      </c>
      <c r="C142" s="31">
        <v>38565</v>
      </c>
      <c r="D142" s="58">
        <v>17600.091290322602</v>
      </c>
      <c r="E142" s="59">
        <v>3135359</v>
      </c>
      <c r="F142" s="59">
        <v>3169474</v>
      </c>
      <c r="G142" s="60">
        <v>346339.1878983705</v>
      </c>
      <c r="H142" s="64">
        <f t="shared" si="26"/>
        <v>19.678260878612878</v>
      </c>
      <c r="I142" s="65">
        <f t="shared" si="27"/>
        <v>62.369736219980673</v>
      </c>
      <c r="J142" s="64">
        <f t="shared" si="22"/>
        <v>5.4528565261453332</v>
      </c>
      <c r="K142" s="66">
        <f t="shared" si="19"/>
        <v>787.35748809285246</v>
      </c>
      <c r="L142" s="33">
        <f t="shared" ref="L142:L205" si="28">(E142/E130-1)*100</f>
        <v>10.502802431981584</v>
      </c>
      <c r="M142" s="33">
        <f t="shared" ref="M142:M205" si="29">(F142/F130-1)*100</f>
        <v>9.1958133509729265</v>
      </c>
      <c r="N142" s="33">
        <f t="shared" si="23"/>
        <v>9.5571757040873173</v>
      </c>
      <c r="O142">
        <f t="shared" si="20"/>
        <v>9.1958133509729265</v>
      </c>
      <c r="P142" t="str">
        <f t="shared" si="21"/>
        <v/>
      </c>
    </row>
    <row r="143" spans="1:16" x14ac:dyDescent="0.2">
      <c r="A143">
        <f t="shared" si="24"/>
        <v>2005</v>
      </c>
      <c r="B143">
        <f t="shared" si="25"/>
        <v>9</v>
      </c>
      <c r="C143" s="31">
        <v>38596</v>
      </c>
      <c r="D143" s="58">
        <v>17689.962</v>
      </c>
      <c r="E143" s="59">
        <v>3153880</v>
      </c>
      <c r="F143" s="59">
        <v>3184274</v>
      </c>
      <c r="G143" s="60">
        <v>349286.84722954116</v>
      </c>
      <c r="H143" s="64">
        <f t="shared" si="26"/>
        <v>19.74491789352296</v>
      </c>
      <c r="I143" s="65">
        <f t="shared" si="27"/>
        <v>62.873228680479926</v>
      </c>
      <c r="J143" s="64">
        <f t="shared" si="22"/>
        <v>0.54043363460876126</v>
      </c>
      <c r="K143" s="66">
        <f t="shared" ref="K143:K206" si="30">SUM(I131:I143)</f>
        <v>796.06686121038194</v>
      </c>
      <c r="L143" s="33">
        <f t="shared" si="28"/>
        <v>9.9276380935717121</v>
      </c>
      <c r="M143" s="33">
        <f t="shared" si="29"/>
        <v>8.9010761263827796</v>
      </c>
      <c r="N143" s="33">
        <f t="shared" si="23"/>
        <v>10.572650706003284</v>
      </c>
      <c r="O143">
        <f t="shared" ref="O143:O206" si="31">IF(M143&gt;=0,M143,"")</f>
        <v>8.9010761263827796</v>
      </c>
      <c r="P143" t="str">
        <f t="shared" ref="P143:P206" si="32">IF(M143&lt;0,M143,"")</f>
        <v/>
      </c>
    </row>
    <row r="144" spans="1:16" x14ac:dyDescent="0.2">
      <c r="A144">
        <f t="shared" si="24"/>
        <v>2005</v>
      </c>
      <c r="B144">
        <f t="shared" si="25"/>
        <v>10</v>
      </c>
      <c r="C144" s="31">
        <v>38626</v>
      </c>
      <c r="D144" s="58">
        <v>17778.001290322602</v>
      </c>
      <c r="E144" s="59">
        <v>3053537</v>
      </c>
      <c r="F144" s="59">
        <v>3098792</v>
      </c>
      <c r="G144" s="60">
        <v>368042</v>
      </c>
      <c r="H144" s="64">
        <f t="shared" si="26"/>
        <v>20.702102221150277</v>
      </c>
      <c r="I144" s="65">
        <f t="shared" si="27"/>
        <v>64.151508746082712</v>
      </c>
      <c r="J144" s="64">
        <f t="shared" si="22"/>
        <v>1.9633216571912415</v>
      </c>
      <c r="K144" s="66">
        <f t="shared" si="30"/>
        <v>802.79444974542753</v>
      </c>
      <c r="L144" s="33">
        <f t="shared" si="28"/>
        <v>6.8563239910274687</v>
      </c>
      <c r="M144" s="33">
        <f t="shared" si="29"/>
        <v>6.2361989091803016</v>
      </c>
      <c r="N144" s="33">
        <f t="shared" si="23"/>
        <v>10.919205537224652</v>
      </c>
      <c r="O144">
        <f t="shared" si="31"/>
        <v>6.2361989091803016</v>
      </c>
      <c r="P144" t="str">
        <f t="shared" si="32"/>
        <v/>
      </c>
    </row>
    <row r="145" spans="1:16" x14ac:dyDescent="0.2">
      <c r="A145">
        <f t="shared" si="24"/>
        <v>2005</v>
      </c>
      <c r="B145">
        <f t="shared" si="25"/>
        <v>11</v>
      </c>
      <c r="C145" s="31">
        <v>38657</v>
      </c>
      <c r="D145" s="58">
        <v>17926.884666666701</v>
      </c>
      <c r="E145" s="59">
        <v>3110217</v>
      </c>
      <c r="F145" s="59">
        <v>3166738</v>
      </c>
      <c r="G145" s="60">
        <v>350672</v>
      </c>
      <c r="H145" s="64">
        <f t="shared" si="26"/>
        <v>19.561234789000483</v>
      </c>
      <c r="I145" s="65">
        <f t="shared" si="27"/>
        <v>61.945305533249808</v>
      </c>
      <c r="J145" s="64">
        <f t="shared" ref="J145:J208" si="33">(H145/H133-1)*100</f>
        <v>1.4432979822748493</v>
      </c>
      <c r="K145" s="66">
        <f t="shared" si="30"/>
        <v>805.51675894596622</v>
      </c>
      <c r="L145" s="33">
        <f t="shared" si="28"/>
        <v>8.0895002026102336</v>
      </c>
      <c r="M145" s="33">
        <f t="shared" si="29"/>
        <v>7.7698373993976944</v>
      </c>
      <c r="N145" s="33">
        <f t="shared" si="23"/>
        <v>10.390955747833996</v>
      </c>
      <c r="O145">
        <f t="shared" si="31"/>
        <v>7.7698373993976944</v>
      </c>
      <c r="P145" t="str">
        <f t="shared" si="32"/>
        <v/>
      </c>
    </row>
    <row r="146" spans="1:16" x14ac:dyDescent="0.2">
      <c r="A146">
        <f t="shared" si="24"/>
        <v>2005</v>
      </c>
      <c r="B146">
        <f t="shared" si="25"/>
        <v>12</v>
      </c>
      <c r="C146" s="31">
        <v>38687</v>
      </c>
      <c r="D146" s="58">
        <v>17987.415161290301</v>
      </c>
      <c r="E146" s="59">
        <v>3257371</v>
      </c>
      <c r="F146" s="59">
        <v>3321793</v>
      </c>
      <c r="G146" s="60">
        <v>347534</v>
      </c>
      <c r="H146" s="64">
        <f t="shared" si="26"/>
        <v>19.320952837509875</v>
      </c>
      <c r="I146" s="65">
        <f t="shared" si="27"/>
        <v>64.180205888970448</v>
      </c>
      <c r="J146" s="64">
        <f t="shared" si="33"/>
        <v>-2.1103742400302772</v>
      </c>
      <c r="K146" s="66">
        <f t="shared" si="30"/>
        <v>813.03549818252009</v>
      </c>
      <c r="L146" s="33">
        <f t="shared" si="28"/>
        <v>9.3933207485452641</v>
      </c>
      <c r="M146" s="33">
        <f t="shared" si="29"/>
        <v>9.3779130434209925</v>
      </c>
      <c r="N146" s="33">
        <f t="shared" si="23"/>
        <v>11.291706093752119</v>
      </c>
      <c r="O146">
        <f t="shared" si="31"/>
        <v>9.3779130434209925</v>
      </c>
      <c r="P146" t="str">
        <f t="shared" si="32"/>
        <v/>
      </c>
    </row>
    <row r="147" spans="1:16" x14ac:dyDescent="0.2">
      <c r="A147">
        <f t="shared" si="24"/>
        <v>2006</v>
      </c>
      <c r="B147">
        <f t="shared" si="25"/>
        <v>1</v>
      </c>
      <c r="C147" s="31">
        <v>38718</v>
      </c>
      <c r="D147" s="58">
        <v>17951.518709677399</v>
      </c>
      <c r="E147" s="59">
        <v>3274270</v>
      </c>
      <c r="F147" s="59">
        <v>3340179</v>
      </c>
      <c r="G147" s="60">
        <v>377984</v>
      </c>
      <c r="H147" s="64">
        <f t="shared" si="26"/>
        <v>21.055822970355951</v>
      </c>
      <c r="I147" s="65">
        <f t="shared" si="27"/>
        <v>70.33021771330057</v>
      </c>
      <c r="J147" s="64">
        <f t="shared" si="33"/>
        <v>-0.47102922668034175</v>
      </c>
      <c r="K147" s="66">
        <f t="shared" si="30"/>
        <v>823.42322235824122</v>
      </c>
      <c r="L147" s="33">
        <f t="shared" si="28"/>
        <v>9.8059639776261207</v>
      </c>
      <c r="M147" s="33">
        <f t="shared" si="29"/>
        <v>9.9712937626900597</v>
      </c>
      <c r="N147" s="33">
        <f t="shared" si="23"/>
        <v>11.796203592784904</v>
      </c>
      <c r="O147">
        <f t="shared" si="31"/>
        <v>9.9712937626900597</v>
      </c>
      <c r="P147" t="str">
        <f t="shared" si="32"/>
        <v/>
      </c>
    </row>
    <row r="148" spans="1:16" x14ac:dyDescent="0.2">
      <c r="A148">
        <f t="shared" si="24"/>
        <v>2006</v>
      </c>
      <c r="B148">
        <f t="shared" si="25"/>
        <v>2</v>
      </c>
      <c r="C148" s="31">
        <v>38749</v>
      </c>
      <c r="D148" s="58">
        <v>17917.050714285699</v>
      </c>
      <c r="E148" s="59">
        <v>3192008</v>
      </c>
      <c r="F148" s="59">
        <v>3251959</v>
      </c>
      <c r="G148" s="60">
        <v>358961</v>
      </c>
      <c r="H148" s="64">
        <f t="shared" si="26"/>
        <v>20.034603112095436</v>
      </c>
      <c r="I148" s="65">
        <f t="shared" si="27"/>
        <v>65.151707901806759</v>
      </c>
      <c r="J148" s="64">
        <f t="shared" si="33"/>
        <v>0.61795851805312996</v>
      </c>
      <c r="K148" s="66">
        <f t="shared" si="30"/>
        <v>824.3190149505707</v>
      </c>
      <c r="L148" s="33">
        <f t="shared" si="28"/>
        <v>5.8922310395492561</v>
      </c>
      <c r="M148" s="33">
        <f t="shared" si="29"/>
        <v>5.4820887403586704</v>
      </c>
      <c r="N148" s="33">
        <f t="shared" si="23"/>
        <v>10.643088272314859</v>
      </c>
      <c r="O148">
        <f t="shared" si="31"/>
        <v>5.4820887403586704</v>
      </c>
      <c r="P148" t="str">
        <f t="shared" si="32"/>
        <v/>
      </c>
    </row>
    <row r="149" spans="1:16" x14ac:dyDescent="0.2">
      <c r="A149">
        <f t="shared" si="24"/>
        <v>2006</v>
      </c>
      <c r="B149">
        <f t="shared" si="25"/>
        <v>3</v>
      </c>
      <c r="C149" s="31">
        <v>38777</v>
      </c>
      <c r="D149" s="58">
        <v>17922.925161290299</v>
      </c>
      <c r="E149" s="59">
        <v>3278599</v>
      </c>
      <c r="F149" s="59">
        <v>3345995</v>
      </c>
      <c r="G149" s="60">
        <v>355772</v>
      </c>
      <c r="H149" s="64">
        <f t="shared" si="26"/>
        <v>19.850107992884539</v>
      </c>
      <c r="I149" s="65">
        <f t="shared" si="27"/>
        <v>66.418362093651709</v>
      </c>
      <c r="J149" s="64">
        <f t="shared" si="33"/>
        <v>0.63421485792223287</v>
      </c>
      <c r="K149" s="66">
        <f t="shared" si="30"/>
        <v>829.35105939323432</v>
      </c>
      <c r="L149" s="33">
        <f t="shared" si="28"/>
        <v>7.6704284224270891</v>
      </c>
      <c r="M149" s="33">
        <f t="shared" si="29"/>
        <v>7.3853019919265073</v>
      </c>
      <c r="N149" s="33">
        <f t="shared" si="23"/>
        <v>11.059461014738648</v>
      </c>
      <c r="O149">
        <f t="shared" si="31"/>
        <v>7.3853019919265073</v>
      </c>
      <c r="P149" t="str">
        <f t="shared" si="32"/>
        <v/>
      </c>
    </row>
    <row r="150" spans="1:16" x14ac:dyDescent="0.2">
      <c r="A150">
        <f t="shared" si="24"/>
        <v>2006</v>
      </c>
      <c r="B150">
        <f t="shared" si="25"/>
        <v>4</v>
      </c>
      <c r="C150" s="31">
        <v>38808</v>
      </c>
      <c r="D150" s="58">
        <v>17938.693666666699</v>
      </c>
      <c r="E150" s="59">
        <v>3303159</v>
      </c>
      <c r="F150" s="59">
        <v>3353978</v>
      </c>
      <c r="G150" s="60">
        <v>364224</v>
      </c>
      <c r="H150" s="64">
        <f t="shared" si="26"/>
        <v>20.303819596228088</v>
      </c>
      <c r="I150" s="65">
        <f t="shared" si="27"/>
        <v>68.098564241717895</v>
      </c>
      <c r="J150" s="64">
        <f t="shared" si="33"/>
        <v>0.65589012405173897</v>
      </c>
      <c r="K150" s="66">
        <f t="shared" si="30"/>
        <v>835.98890187150914</v>
      </c>
      <c r="L150" s="33">
        <f t="shared" si="28"/>
        <v>7.1395695746053534</v>
      </c>
      <c r="M150" s="33">
        <f t="shared" si="29"/>
        <v>6.4520388206534829</v>
      </c>
      <c r="N150" s="33">
        <f t="shared" si="23"/>
        <v>11.079305915009696</v>
      </c>
      <c r="O150">
        <f t="shared" si="31"/>
        <v>6.4520388206534829</v>
      </c>
      <c r="P150" t="str">
        <f t="shared" si="32"/>
        <v/>
      </c>
    </row>
    <row r="151" spans="1:16" x14ac:dyDescent="0.2">
      <c r="A151">
        <f t="shared" si="24"/>
        <v>2006</v>
      </c>
      <c r="B151">
        <f t="shared" si="25"/>
        <v>5</v>
      </c>
      <c r="C151" s="31">
        <v>38838</v>
      </c>
      <c r="D151" s="58">
        <v>18042.167419354799</v>
      </c>
      <c r="E151" s="59">
        <v>3333043</v>
      </c>
      <c r="F151" s="59">
        <v>3392622</v>
      </c>
      <c r="G151" s="60">
        <v>362429</v>
      </c>
      <c r="H151" s="64">
        <f t="shared" si="26"/>
        <v>20.087885871805124</v>
      </c>
      <c r="I151" s="65">
        <f t="shared" si="27"/>
        <v>68.150603542175247</v>
      </c>
      <c r="J151" s="64">
        <f t="shared" si="33"/>
        <v>0.24401718114042126</v>
      </c>
      <c r="K151" s="66">
        <f t="shared" si="30"/>
        <v>840.58522905680343</v>
      </c>
      <c r="L151" s="33">
        <f t="shared" si="28"/>
        <v>8.3448161753830519</v>
      </c>
      <c r="M151" s="33">
        <f t="shared" si="29"/>
        <v>8.2324529361283982</v>
      </c>
      <c r="N151" s="33">
        <f t="shared" si="23"/>
        <v>10.723013807969695</v>
      </c>
      <c r="O151">
        <f t="shared" si="31"/>
        <v>8.2324529361283982</v>
      </c>
      <c r="P151" t="str">
        <f t="shared" si="32"/>
        <v/>
      </c>
    </row>
    <row r="152" spans="1:16" x14ac:dyDescent="0.2">
      <c r="A152">
        <f t="shared" si="24"/>
        <v>2006</v>
      </c>
      <c r="B152">
        <f t="shared" si="25"/>
        <v>6</v>
      </c>
      <c r="C152" s="31">
        <v>38869</v>
      </c>
      <c r="D152" s="58">
        <v>18131.133999999998</v>
      </c>
      <c r="E152" s="59">
        <v>3282433</v>
      </c>
      <c r="F152" s="59">
        <v>3336700</v>
      </c>
      <c r="G152" s="60">
        <v>360499</v>
      </c>
      <c r="H152" s="64">
        <f t="shared" si="26"/>
        <v>19.882871087930852</v>
      </c>
      <c r="I152" s="65">
        <f t="shared" si="27"/>
        <v>66.343175959098872</v>
      </c>
      <c r="J152" s="64">
        <f t="shared" si="33"/>
        <v>0.48750000025328255</v>
      </c>
      <c r="K152" s="66">
        <f t="shared" si="30"/>
        <v>844.1147965953586</v>
      </c>
      <c r="L152" s="33">
        <f t="shared" si="28"/>
        <v>7.0455160628621893</v>
      </c>
      <c r="M152" s="33">
        <f t="shared" si="29"/>
        <v>6.7734433099479352</v>
      </c>
      <c r="N152" s="33">
        <f t="shared" si="23"/>
        <v>10.012125386114668</v>
      </c>
      <c r="O152">
        <f t="shared" si="31"/>
        <v>6.7734433099479352</v>
      </c>
      <c r="P152" t="str">
        <f t="shared" si="32"/>
        <v/>
      </c>
    </row>
    <row r="153" spans="1:16" x14ac:dyDescent="0.2">
      <c r="A153">
        <f t="shared" si="24"/>
        <v>2006</v>
      </c>
      <c r="B153">
        <f t="shared" si="25"/>
        <v>7</v>
      </c>
      <c r="C153" s="31">
        <v>38899</v>
      </c>
      <c r="D153" s="58">
        <v>18189.520967741901</v>
      </c>
      <c r="E153" s="59">
        <v>3303676</v>
      </c>
      <c r="F153" s="59">
        <v>3365241</v>
      </c>
      <c r="G153" s="60">
        <v>363670</v>
      </c>
      <c r="H153" s="64">
        <f t="shared" si="26"/>
        <v>19.993379740178337</v>
      </c>
      <c r="I153" s="65">
        <f t="shared" si="27"/>
        <v>67.28254123021749</v>
      </c>
      <c r="J153" s="64">
        <f t="shared" si="33"/>
        <v>1.0594587885526696</v>
      </c>
      <c r="K153" s="66">
        <f t="shared" si="30"/>
        <v>849.56424528170953</v>
      </c>
      <c r="L153" s="33">
        <f t="shared" si="28"/>
        <v>6.084157005821389</v>
      </c>
      <c r="M153" s="33">
        <f t="shared" si="29"/>
        <v>6.9185145459132125</v>
      </c>
      <c r="N153" s="33">
        <f t="shared" si="23"/>
        <v>10.006404370543386</v>
      </c>
      <c r="O153">
        <f t="shared" si="31"/>
        <v>6.9185145459132125</v>
      </c>
      <c r="P153" t="str">
        <f t="shared" si="32"/>
        <v/>
      </c>
    </row>
    <row r="154" spans="1:16" x14ac:dyDescent="0.2">
      <c r="A154">
        <f t="shared" si="24"/>
        <v>2006</v>
      </c>
      <c r="B154">
        <f t="shared" si="25"/>
        <v>8</v>
      </c>
      <c r="C154" s="31">
        <v>38930</v>
      </c>
      <c r="D154" s="58">
        <v>18291.1790322581</v>
      </c>
      <c r="E154" s="59">
        <v>3341899</v>
      </c>
      <c r="F154" s="59">
        <v>3401868</v>
      </c>
      <c r="G154" s="60">
        <v>362029</v>
      </c>
      <c r="H154" s="64">
        <f t="shared" si="26"/>
        <v>19.792545869324776</v>
      </c>
      <c r="I154" s="65">
        <f t="shared" si="27"/>
        <v>67.33162843138814</v>
      </c>
      <c r="J154" s="64">
        <f t="shared" si="33"/>
        <v>0.58076773865778364</v>
      </c>
      <c r="K154" s="66">
        <f t="shared" si="30"/>
        <v>854.62678618212021</v>
      </c>
      <c r="L154" s="33">
        <f t="shared" si="28"/>
        <v>6.5874434155706041</v>
      </c>
      <c r="M154" s="33">
        <f t="shared" si="29"/>
        <v>7.3322576553711993</v>
      </c>
      <c r="N154" s="33">
        <f t="shared" si="23"/>
        <v>9.599953122578242</v>
      </c>
      <c r="O154">
        <f t="shared" si="31"/>
        <v>7.3322576553711993</v>
      </c>
      <c r="P154" t="str">
        <f t="shared" si="32"/>
        <v/>
      </c>
    </row>
    <row r="155" spans="1:16" x14ac:dyDescent="0.2">
      <c r="A155">
        <f t="shared" si="24"/>
        <v>2006</v>
      </c>
      <c r="B155">
        <f t="shared" si="25"/>
        <v>9</v>
      </c>
      <c r="C155" s="31">
        <v>38961</v>
      </c>
      <c r="D155" s="58">
        <v>18373.193666666699</v>
      </c>
      <c r="E155" s="59">
        <v>3342312</v>
      </c>
      <c r="F155" s="59">
        <v>3397545</v>
      </c>
      <c r="G155" s="60">
        <v>363629</v>
      </c>
      <c r="H155" s="64">
        <f t="shared" si="26"/>
        <v>19.791278892341328</v>
      </c>
      <c r="I155" s="65">
        <f t="shared" si="27"/>
        <v>67.241760644279822</v>
      </c>
      <c r="J155" s="64">
        <f t="shared" si="33"/>
        <v>0.23479965360391208</v>
      </c>
      <c r="K155" s="66">
        <f t="shared" si="30"/>
        <v>859.49881060641928</v>
      </c>
      <c r="L155" s="33">
        <f t="shared" si="28"/>
        <v>5.974609052976021</v>
      </c>
      <c r="M155" s="33">
        <f t="shared" si="29"/>
        <v>6.6976334322988551</v>
      </c>
      <c r="N155" s="33">
        <f t="shared" si="23"/>
        <v>9.1624609665310395</v>
      </c>
      <c r="O155">
        <f t="shared" si="31"/>
        <v>6.6976334322988551</v>
      </c>
      <c r="P155" t="str">
        <f t="shared" si="32"/>
        <v/>
      </c>
    </row>
    <row r="156" spans="1:16" x14ac:dyDescent="0.2">
      <c r="A156">
        <f t="shared" si="24"/>
        <v>2006</v>
      </c>
      <c r="B156">
        <f t="shared" si="25"/>
        <v>10</v>
      </c>
      <c r="C156" s="31">
        <v>38991</v>
      </c>
      <c r="D156" s="58">
        <v>18415.564516129001</v>
      </c>
      <c r="E156" s="59">
        <v>3334485</v>
      </c>
      <c r="F156" s="59">
        <v>3396898</v>
      </c>
      <c r="G156" s="60">
        <v>383432</v>
      </c>
      <c r="H156" s="64">
        <f t="shared" si="26"/>
        <v>20.821083147582943</v>
      </c>
      <c r="I156" s="65">
        <f t="shared" si="27"/>
        <v>70.727095701858204</v>
      </c>
      <c r="J156" s="64">
        <f t="shared" si="33"/>
        <v>0.57472871673442949</v>
      </c>
      <c r="K156" s="66">
        <f t="shared" si="30"/>
        <v>867.35267762779745</v>
      </c>
      <c r="L156" s="33">
        <f t="shared" si="28"/>
        <v>9.200739994308238</v>
      </c>
      <c r="M156" s="33">
        <f t="shared" si="29"/>
        <v>9.620071305205391</v>
      </c>
      <c r="N156" s="33">
        <f t="shared" ref="N156:N219" si="34">(K156/K143-1)*100</f>
        <v>8.9547524072323359</v>
      </c>
      <c r="O156">
        <f t="shared" si="31"/>
        <v>9.620071305205391</v>
      </c>
      <c r="P156" t="str">
        <f t="shared" si="32"/>
        <v/>
      </c>
    </row>
    <row r="157" spans="1:16" x14ac:dyDescent="0.2">
      <c r="A157">
        <f t="shared" si="24"/>
        <v>2006</v>
      </c>
      <c r="B157">
        <f t="shared" si="25"/>
        <v>11</v>
      </c>
      <c r="C157" s="31">
        <v>39022</v>
      </c>
      <c r="D157" s="58">
        <v>18403.507666666701</v>
      </c>
      <c r="E157" s="59">
        <v>3426803</v>
      </c>
      <c r="F157" s="59">
        <v>3482307</v>
      </c>
      <c r="G157" s="60">
        <v>366511</v>
      </c>
      <c r="H157" s="64">
        <f t="shared" si="26"/>
        <v>19.915279556399021</v>
      </c>
      <c r="I157" s="65">
        <f t="shared" si="27"/>
        <v>69.351117406205205</v>
      </c>
      <c r="J157" s="64">
        <f t="shared" si="33"/>
        <v>1.809930565311868</v>
      </c>
      <c r="K157" s="66">
        <f t="shared" si="30"/>
        <v>872.55228628792008</v>
      </c>
      <c r="L157" s="33">
        <f t="shared" si="28"/>
        <v>10.178903915707483</v>
      </c>
      <c r="M157" s="33">
        <f t="shared" si="29"/>
        <v>9.9651123648372586</v>
      </c>
      <c r="N157" s="33">
        <f t="shared" si="34"/>
        <v>8.6893770335125353</v>
      </c>
      <c r="O157">
        <f t="shared" si="31"/>
        <v>9.9651123648372586</v>
      </c>
      <c r="P157" t="str">
        <f t="shared" si="32"/>
        <v/>
      </c>
    </row>
    <row r="158" spans="1:16" x14ac:dyDescent="0.2">
      <c r="A158">
        <f t="shared" si="24"/>
        <v>2006</v>
      </c>
      <c r="B158">
        <f t="shared" si="25"/>
        <v>12</v>
      </c>
      <c r="C158" s="31">
        <v>39052</v>
      </c>
      <c r="D158" s="58">
        <v>18354.911935483899</v>
      </c>
      <c r="E158" s="59">
        <v>3416856</v>
      </c>
      <c r="F158" s="59">
        <v>3474839</v>
      </c>
      <c r="G158" s="60">
        <v>363030</v>
      </c>
      <c r="H158" s="64">
        <f t="shared" si="26"/>
        <v>19.778356947503887</v>
      </c>
      <c r="I158" s="65">
        <f t="shared" si="27"/>
        <v>68.726606077107462</v>
      </c>
      <c r="J158" s="64">
        <f t="shared" si="33"/>
        <v>2.3673993401919891</v>
      </c>
      <c r="K158" s="66">
        <f t="shared" si="30"/>
        <v>879.33358683177778</v>
      </c>
      <c r="L158" s="33">
        <f t="shared" si="28"/>
        <v>4.8961263546584144</v>
      </c>
      <c r="M158" s="33">
        <f t="shared" si="29"/>
        <v>4.6073310407963364</v>
      </c>
      <c r="N158" s="33">
        <f t="shared" si="34"/>
        <v>9.1639096351517679</v>
      </c>
      <c r="O158">
        <f t="shared" si="31"/>
        <v>4.6073310407963364</v>
      </c>
      <c r="P158" t="str">
        <f t="shared" si="32"/>
        <v/>
      </c>
    </row>
    <row r="159" spans="1:16" x14ac:dyDescent="0.2">
      <c r="A159">
        <f t="shared" si="24"/>
        <v>2007</v>
      </c>
      <c r="B159">
        <f t="shared" si="25"/>
        <v>1</v>
      </c>
      <c r="C159" s="31">
        <v>39083</v>
      </c>
      <c r="D159" s="58">
        <v>18331.9267741935</v>
      </c>
      <c r="E159" s="59">
        <v>3539334</v>
      </c>
      <c r="F159" s="59">
        <v>3601833</v>
      </c>
      <c r="G159" s="60">
        <v>399894</v>
      </c>
      <c r="H159" s="64">
        <f t="shared" si="26"/>
        <v>21.814073606433169</v>
      </c>
      <c r="I159" s="65">
        <f t="shared" si="27"/>
        <v>78.570650180079994</v>
      </c>
      <c r="J159" s="64">
        <f t="shared" si="33"/>
        <v>3.6011446199217367</v>
      </c>
      <c r="K159" s="66">
        <f t="shared" si="30"/>
        <v>893.72403112288714</v>
      </c>
      <c r="L159" s="33">
        <f t="shared" si="28"/>
        <v>8.0953617142141674</v>
      </c>
      <c r="M159" s="33">
        <f t="shared" si="29"/>
        <v>7.8335322747673075</v>
      </c>
      <c r="N159" s="33">
        <f t="shared" si="34"/>
        <v>9.924355470424139</v>
      </c>
      <c r="O159">
        <f t="shared" si="31"/>
        <v>7.8335322747673075</v>
      </c>
      <c r="P159" t="str">
        <f t="shared" si="32"/>
        <v/>
      </c>
    </row>
    <row r="160" spans="1:16" x14ac:dyDescent="0.2">
      <c r="A160">
        <f t="shared" si="24"/>
        <v>2007</v>
      </c>
      <c r="B160">
        <f t="shared" si="25"/>
        <v>2</v>
      </c>
      <c r="C160" s="31">
        <v>39114</v>
      </c>
      <c r="D160" s="58">
        <v>18356.625357142901</v>
      </c>
      <c r="E160" s="59">
        <v>3487068</v>
      </c>
      <c r="F160" s="59">
        <v>3540851</v>
      </c>
      <c r="G160" s="60">
        <v>375074</v>
      </c>
      <c r="H160" s="64">
        <f t="shared" si="26"/>
        <v>20.43262270175666</v>
      </c>
      <c r="I160" s="65">
        <f t="shared" si="27"/>
        <v>72.348872526137768</v>
      </c>
      <c r="J160" s="64">
        <f t="shared" si="33"/>
        <v>1.986660716133315</v>
      </c>
      <c r="K160" s="66">
        <f t="shared" si="30"/>
        <v>895.74268593572447</v>
      </c>
      <c r="L160" s="33">
        <f t="shared" si="28"/>
        <v>9.2437111686436868</v>
      </c>
      <c r="M160" s="33">
        <f t="shared" si="29"/>
        <v>8.8836298366615338</v>
      </c>
      <c r="N160" s="33">
        <f t="shared" si="34"/>
        <v>8.7827816381427901</v>
      </c>
      <c r="O160">
        <f t="shared" si="31"/>
        <v>8.8836298366615338</v>
      </c>
      <c r="P160" t="str">
        <f t="shared" si="32"/>
        <v/>
      </c>
    </row>
    <row r="161" spans="1:16" x14ac:dyDescent="0.2">
      <c r="A161">
        <f t="shared" si="24"/>
        <v>2007</v>
      </c>
      <c r="B161">
        <f t="shared" si="25"/>
        <v>3</v>
      </c>
      <c r="C161" s="31">
        <v>39142</v>
      </c>
      <c r="D161" s="58">
        <v>18387.1125806452</v>
      </c>
      <c r="E161" s="59">
        <v>3549537</v>
      </c>
      <c r="F161" s="59">
        <v>3616871</v>
      </c>
      <c r="G161" s="60">
        <v>368785</v>
      </c>
      <c r="H161" s="64">
        <f t="shared" si="26"/>
        <v>20.056710828441528</v>
      </c>
      <c r="I161" s="65">
        <f t="shared" si="27"/>
        <v>72.542535750776139</v>
      </c>
      <c r="J161" s="64">
        <f t="shared" si="33"/>
        <v>1.0408146677642671</v>
      </c>
      <c r="K161" s="66">
        <f t="shared" si="30"/>
        <v>903.13351378469383</v>
      </c>
      <c r="L161" s="33">
        <f t="shared" si="28"/>
        <v>8.2638346440049517</v>
      </c>
      <c r="M161" s="33">
        <f t="shared" si="29"/>
        <v>8.0955291325898635</v>
      </c>
      <c r="N161" s="33">
        <f t="shared" si="34"/>
        <v>9.5611647195654079</v>
      </c>
      <c r="O161">
        <f t="shared" si="31"/>
        <v>8.0955291325898635</v>
      </c>
      <c r="P161" t="str">
        <f t="shared" si="32"/>
        <v/>
      </c>
    </row>
    <row r="162" spans="1:16" x14ac:dyDescent="0.2">
      <c r="A162">
        <f t="shared" si="24"/>
        <v>2007</v>
      </c>
      <c r="B162">
        <f t="shared" si="25"/>
        <v>4</v>
      </c>
      <c r="C162" s="31">
        <v>39173</v>
      </c>
      <c r="D162" s="58">
        <v>18382.545666666701</v>
      </c>
      <c r="E162" s="59">
        <v>3603125</v>
      </c>
      <c r="F162" s="59">
        <v>3673308</v>
      </c>
      <c r="G162" s="60">
        <v>374961</v>
      </c>
      <c r="H162" s="64">
        <f t="shared" si="26"/>
        <v>20.39766454544549</v>
      </c>
      <c r="I162" s="65">
        <f t="shared" si="27"/>
        <v>74.926904356101289</v>
      </c>
      <c r="J162" s="64">
        <f t="shared" si="33"/>
        <v>0.46220342321616759</v>
      </c>
      <c r="K162" s="66">
        <f t="shared" si="30"/>
        <v>911.64205604714346</v>
      </c>
      <c r="L162" s="33">
        <f t="shared" si="28"/>
        <v>9.0811856165567519</v>
      </c>
      <c r="M162" s="33">
        <f t="shared" si="29"/>
        <v>9.5209330532281413</v>
      </c>
      <c r="N162" s="33">
        <f t="shared" si="34"/>
        <v>9.9223357493646311</v>
      </c>
      <c r="O162">
        <f t="shared" si="31"/>
        <v>9.5209330532281413</v>
      </c>
      <c r="P162" t="str">
        <f t="shared" si="32"/>
        <v/>
      </c>
    </row>
    <row r="163" spans="1:16" x14ac:dyDescent="0.2">
      <c r="A163">
        <f t="shared" si="24"/>
        <v>2007</v>
      </c>
      <c r="B163">
        <f t="shared" si="25"/>
        <v>5</v>
      </c>
      <c r="C163" s="31">
        <v>39203</v>
      </c>
      <c r="D163" s="58">
        <v>18461.969032258101</v>
      </c>
      <c r="E163" s="59">
        <v>3591462</v>
      </c>
      <c r="F163" s="59">
        <v>3660491</v>
      </c>
      <c r="G163" s="60">
        <v>375777</v>
      </c>
      <c r="H163" s="64">
        <f t="shared" si="26"/>
        <v>20.354112789562965</v>
      </c>
      <c r="I163" s="65">
        <f t="shared" si="27"/>
        <v>74.50604667918013</v>
      </c>
      <c r="J163" s="64">
        <f t="shared" si="33"/>
        <v>1.3253107841055156</v>
      </c>
      <c r="K163" s="66">
        <f t="shared" si="30"/>
        <v>918.0495384846057</v>
      </c>
      <c r="L163" s="33">
        <f t="shared" si="28"/>
        <v>7.753245307666301</v>
      </c>
      <c r="M163" s="33">
        <f t="shared" si="29"/>
        <v>7.8956335247487131</v>
      </c>
      <c r="N163" s="33">
        <f t="shared" si="34"/>
        <v>9.8159959336050271</v>
      </c>
      <c r="O163">
        <f t="shared" si="31"/>
        <v>7.8956335247487131</v>
      </c>
      <c r="P163" t="str">
        <f t="shared" si="32"/>
        <v/>
      </c>
    </row>
    <row r="164" spans="1:16" x14ac:dyDescent="0.2">
      <c r="A164">
        <f t="shared" si="24"/>
        <v>2007</v>
      </c>
      <c r="B164">
        <f t="shared" si="25"/>
        <v>6</v>
      </c>
      <c r="C164" s="31">
        <v>39234</v>
      </c>
      <c r="D164" s="58">
        <v>18570.576333333302</v>
      </c>
      <c r="E164" s="59">
        <v>3551190</v>
      </c>
      <c r="F164" s="59">
        <v>3612578</v>
      </c>
      <c r="G164" s="60">
        <v>374594</v>
      </c>
      <c r="H164" s="64">
        <f t="shared" si="26"/>
        <v>20.171371812926537</v>
      </c>
      <c r="I164" s="65">
        <f t="shared" si="27"/>
        <v>72.87065404119852</v>
      </c>
      <c r="J164" s="64">
        <f t="shared" si="33"/>
        <v>1.4510013353695728</v>
      </c>
      <c r="K164" s="66">
        <f t="shared" si="30"/>
        <v>922.76958898362909</v>
      </c>
      <c r="L164" s="33">
        <f t="shared" si="28"/>
        <v>8.1877375714904055</v>
      </c>
      <c r="M164" s="33">
        <f t="shared" si="29"/>
        <v>8.2679893307759258</v>
      </c>
      <c r="N164" s="33">
        <f t="shared" si="34"/>
        <v>9.7770406956879654</v>
      </c>
      <c r="O164">
        <f t="shared" si="31"/>
        <v>8.2679893307759258</v>
      </c>
      <c r="P164" t="str">
        <f t="shared" si="32"/>
        <v/>
      </c>
    </row>
    <row r="165" spans="1:16" x14ac:dyDescent="0.2">
      <c r="A165">
        <f t="shared" si="24"/>
        <v>2007</v>
      </c>
      <c r="B165">
        <f t="shared" si="25"/>
        <v>7</v>
      </c>
      <c r="C165" s="31">
        <v>39264</v>
      </c>
      <c r="D165" s="58">
        <v>18697.416451612899</v>
      </c>
      <c r="E165" s="59">
        <v>3566383</v>
      </c>
      <c r="F165" s="59">
        <v>3630785</v>
      </c>
      <c r="G165" s="60">
        <v>380895</v>
      </c>
      <c r="H165" s="64">
        <f t="shared" si="26"/>
        <v>20.371531060760152</v>
      </c>
      <c r="I165" s="65">
        <f t="shared" si="27"/>
        <v>73.964649402442049</v>
      </c>
      <c r="J165" s="64">
        <f t="shared" si="33"/>
        <v>1.8913826751456586</v>
      </c>
      <c r="K165" s="66">
        <f t="shared" si="30"/>
        <v>930.39106242697221</v>
      </c>
      <c r="L165" s="33">
        <f t="shared" si="28"/>
        <v>7.9519601801145257</v>
      </c>
      <c r="M165" s="33">
        <f t="shared" si="29"/>
        <v>7.8907870194140584</v>
      </c>
      <c r="N165" s="33">
        <f t="shared" si="34"/>
        <v>10.220916181021721</v>
      </c>
      <c r="O165">
        <f t="shared" si="31"/>
        <v>7.8907870194140584</v>
      </c>
      <c r="P165" t="str">
        <f t="shared" si="32"/>
        <v/>
      </c>
    </row>
    <row r="166" spans="1:16" x14ac:dyDescent="0.2">
      <c r="A166">
        <f t="shared" si="24"/>
        <v>2007</v>
      </c>
      <c r="B166">
        <f t="shared" si="25"/>
        <v>8</v>
      </c>
      <c r="C166" s="31">
        <v>39295</v>
      </c>
      <c r="D166" s="58">
        <v>18873.599032258098</v>
      </c>
      <c r="E166" s="59">
        <v>3627653</v>
      </c>
      <c r="F166" s="59">
        <v>3695026</v>
      </c>
      <c r="G166" s="60">
        <v>384417</v>
      </c>
      <c r="H166" s="64">
        <f t="shared" si="26"/>
        <v>20.367975357692394</v>
      </c>
      <c r="I166" s="65">
        <f t="shared" si="27"/>
        <v>75.260198514032695</v>
      </c>
      <c r="J166" s="64">
        <f t="shared" si="33"/>
        <v>2.9073040535903871</v>
      </c>
      <c r="K166" s="66">
        <f t="shared" si="30"/>
        <v>938.36871971078745</v>
      </c>
      <c r="L166" s="33">
        <f t="shared" si="28"/>
        <v>8.5506474013727019</v>
      </c>
      <c r="M166" s="33">
        <f t="shared" si="29"/>
        <v>8.6175595290587381</v>
      </c>
      <c r="N166" s="33">
        <f t="shared" si="34"/>
        <v>10.452943955948957</v>
      </c>
      <c r="O166">
        <f t="shared" si="31"/>
        <v>8.6175595290587381</v>
      </c>
      <c r="P166" t="str">
        <f t="shared" si="32"/>
        <v/>
      </c>
    </row>
    <row r="167" spans="1:16" x14ac:dyDescent="0.2">
      <c r="A167">
        <f t="shared" si="24"/>
        <v>2007</v>
      </c>
      <c r="B167">
        <f t="shared" si="25"/>
        <v>9</v>
      </c>
      <c r="C167" s="31">
        <v>39326</v>
      </c>
      <c r="D167" s="58">
        <v>19078.160333333301</v>
      </c>
      <c r="E167" s="59">
        <v>3582399</v>
      </c>
      <c r="F167" s="59">
        <v>3637819</v>
      </c>
      <c r="G167" s="60">
        <v>388094</v>
      </c>
      <c r="H167" s="64">
        <f t="shared" si="26"/>
        <v>20.34231777169434</v>
      </c>
      <c r="I167" s="65">
        <f t="shared" si="27"/>
        <v>74.001670093907322</v>
      </c>
      <c r="J167" s="64">
        <f t="shared" si="33"/>
        <v>2.784250994342008</v>
      </c>
      <c r="K167" s="66">
        <f t="shared" si="30"/>
        <v>945.03876137330678</v>
      </c>
      <c r="L167" s="33">
        <f t="shared" si="28"/>
        <v>7.1832611677186353</v>
      </c>
      <c r="M167" s="33">
        <f t="shared" si="29"/>
        <v>7.0719887448142726</v>
      </c>
      <c r="N167" s="33">
        <f t="shared" si="34"/>
        <v>10.579117885490641</v>
      </c>
      <c r="O167">
        <f t="shared" si="31"/>
        <v>7.0719887448142726</v>
      </c>
      <c r="P167" t="str">
        <f t="shared" si="32"/>
        <v/>
      </c>
    </row>
    <row r="168" spans="1:16" x14ac:dyDescent="0.2">
      <c r="A168">
        <f t="shared" si="24"/>
        <v>2007</v>
      </c>
      <c r="B168">
        <f t="shared" si="25"/>
        <v>10</v>
      </c>
      <c r="C168" s="31">
        <v>39356</v>
      </c>
      <c r="D168" s="58">
        <v>19289.415806451601</v>
      </c>
      <c r="E168" s="59">
        <v>3612845</v>
      </c>
      <c r="F168" s="59">
        <v>3678095</v>
      </c>
      <c r="G168" s="60">
        <v>411273</v>
      </c>
      <c r="H168" s="64">
        <f t="shared" si="26"/>
        <v>21.321174478619735</v>
      </c>
      <c r="I168" s="65">
        <f t="shared" si="27"/>
        <v>78.421305243938846</v>
      </c>
      <c r="J168" s="64">
        <f t="shared" si="33"/>
        <v>2.4018506986023258</v>
      </c>
      <c r="K168" s="66">
        <f t="shared" si="30"/>
        <v>956.21830597296582</v>
      </c>
      <c r="L168" s="33">
        <f t="shared" si="28"/>
        <v>8.3479157950927974</v>
      </c>
      <c r="M168" s="33">
        <f t="shared" si="29"/>
        <v>8.2780525055506473</v>
      </c>
      <c r="N168" s="33">
        <f t="shared" si="34"/>
        <v>11.253010960923394</v>
      </c>
      <c r="O168">
        <f t="shared" si="31"/>
        <v>8.2780525055506473</v>
      </c>
      <c r="P168" t="str">
        <f t="shared" si="32"/>
        <v/>
      </c>
    </row>
    <row r="169" spans="1:16" x14ac:dyDescent="0.2">
      <c r="A169">
        <f t="shared" si="24"/>
        <v>2007</v>
      </c>
      <c r="B169">
        <f t="shared" si="25"/>
        <v>11</v>
      </c>
      <c r="C169" s="31">
        <v>39387</v>
      </c>
      <c r="D169" s="58">
        <v>19460.387999999999</v>
      </c>
      <c r="E169" s="59">
        <v>3656975</v>
      </c>
      <c r="F169" s="59">
        <v>3721488</v>
      </c>
      <c r="G169" s="60">
        <v>390947</v>
      </c>
      <c r="H169" s="64">
        <f t="shared" si="26"/>
        <v>20.089373346512929</v>
      </c>
      <c r="I169" s="65">
        <f t="shared" si="27"/>
        <v>74.762361836567706</v>
      </c>
      <c r="J169" s="64">
        <f t="shared" si="33"/>
        <v>0.87417196239141237</v>
      </c>
      <c r="K169" s="66">
        <f t="shared" si="30"/>
        <v>960.25357210767515</v>
      </c>
      <c r="L169" s="33">
        <f t="shared" si="28"/>
        <v>6.7168144769337523</v>
      </c>
      <c r="M169" s="33">
        <f t="shared" si="29"/>
        <v>6.868463923485213</v>
      </c>
      <c r="N169" s="33">
        <f t="shared" si="34"/>
        <v>10.710855788669594</v>
      </c>
      <c r="O169">
        <f t="shared" si="31"/>
        <v>6.868463923485213</v>
      </c>
      <c r="P169" t="str">
        <f t="shared" si="32"/>
        <v/>
      </c>
    </row>
    <row r="170" spans="1:16" x14ac:dyDescent="0.2">
      <c r="A170">
        <f t="shared" si="24"/>
        <v>2007</v>
      </c>
      <c r="B170">
        <f t="shared" si="25"/>
        <v>12</v>
      </c>
      <c r="C170" s="31">
        <v>39417</v>
      </c>
      <c r="D170" s="58">
        <v>19550.7587096774</v>
      </c>
      <c r="E170" s="59">
        <v>3801701</v>
      </c>
      <c r="F170" s="59">
        <v>3862018</v>
      </c>
      <c r="G170" s="60">
        <v>393132</v>
      </c>
      <c r="H170" s="64">
        <f t="shared" si="26"/>
        <v>20.108273332911843</v>
      </c>
      <c r="I170" s="65">
        <f t="shared" si="27"/>
        <v>77.658513560625522</v>
      </c>
      <c r="J170" s="64">
        <f t="shared" si="33"/>
        <v>1.6680677079679906</v>
      </c>
      <c r="K170" s="66">
        <f t="shared" si="30"/>
        <v>968.56096826209568</v>
      </c>
      <c r="L170" s="33">
        <f t="shared" si="28"/>
        <v>11.263131955224326</v>
      </c>
      <c r="M170" s="33">
        <f t="shared" si="29"/>
        <v>11.142357962484017</v>
      </c>
      <c r="N170" s="33">
        <f t="shared" si="34"/>
        <v>11.003201009606345</v>
      </c>
      <c r="O170">
        <f t="shared" si="31"/>
        <v>11.142357962484017</v>
      </c>
      <c r="P170" t="str">
        <f t="shared" si="32"/>
        <v/>
      </c>
    </row>
    <row r="171" spans="1:16" x14ac:dyDescent="0.2">
      <c r="A171">
        <f t="shared" si="24"/>
        <v>2008</v>
      </c>
      <c r="B171">
        <f t="shared" si="25"/>
        <v>1</v>
      </c>
      <c r="C171" s="31">
        <v>39448</v>
      </c>
      <c r="D171" s="58">
        <v>19688.099354838701</v>
      </c>
      <c r="E171" s="59">
        <v>3797369</v>
      </c>
      <c r="F171" s="59">
        <v>3864066</v>
      </c>
      <c r="G171" s="60">
        <v>401149</v>
      </c>
      <c r="H171" s="64">
        <f t="shared" si="26"/>
        <v>20.375201931384527</v>
      </c>
      <c r="I171" s="65">
        <f t="shared" si="27"/>
        <v>78.73112502619729</v>
      </c>
      <c r="J171" s="64">
        <f t="shared" si="33"/>
        <v>-6.5960705047969803</v>
      </c>
      <c r="K171" s="66">
        <f t="shared" si="30"/>
        <v>978.56548721118543</v>
      </c>
      <c r="L171" s="33">
        <f t="shared" si="28"/>
        <v>7.2904958955554822</v>
      </c>
      <c r="M171" s="33">
        <f t="shared" si="29"/>
        <v>7.280542990194161</v>
      </c>
      <c r="N171" s="33">
        <f t="shared" si="34"/>
        <v>11.284898230367645</v>
      </c>
      <c r="O171">
        <f t="shared" si="31"/>
        <v>7.280542990194161</v>
      </c>
      <c r="P171" t="str">
        <f t="shared" si="32"/>
        <v/>
      </c>
    </row>
    <row r="172" spans="1:16" x14ac:dyDescent="0.2">
      <c r="A172">
        <f t="shared" si="24"/>
        <v>2008</v>
      </c>
      <c r="B172">
        <f t="shared" si="25"/>
        <v>2</v>
      </c>
      <c r="C172" s="31">
        <v>39479</v>
      </c>
      <c r="D172" s="58">
        <v>19762.504137930999</v>
      </c>
      <c r="E172" s="59">
        <v>3785347</v>
      </c>
      <c r="F172" s="59">
        <v>3848462</v>
      </c>
      <c r="G172" s="60">
        <v>409857</v>
      </c>
      <c r="H172" s="64">
        <f t="shared" si="26"/>
        <v>20.739122792305675</v>
      </c>
      <c r="I172" s="65">
        <f t="shared" si="27"/>
        <v>79.813725979522289</v>
      </c>
      <c r="J172" s="64">
        <f t="shared" si="33"/>
        <v>1.5000526120548585</v>
      </c>
      <c r="K172" s="66">
        <f t="shared" si="30"/>
        <v>979.80856301062761</v>
      </c>
      <c r="L172" s="33">
        <f t="shared" si="28"/>
        <v>8.5538624426022114</v>
      </c>
      <c r="M172" s="33">
        <f t="shared" si="29"/>
        <v>8.6874878383755849</v>
      </c>
      <c r="N172" s="33">
        <f t="shared" si="34"/>
        <v>9.6321156072733949</v>
      </c>
      <c r="O172">
        <f t="shared" si="31"/>
        <v>8.6874878383755849</v>
      </c>
      <c r="P172" t="str">
        <f t="shared" si="32"/>
        <v/>
      </c>
    </row>
    <row r="173" spans="1:16" x14ac:dyDescent="0.2">
      <c r="A173">
        <f t="shared" si="24"/>
        <v>2008</v>
      </c>
      <c r="B173">
        <f t="shared" si="25"/>
        <v>3</v>
      </c>
      <c r="C173" s="31">
        <v>39508</v>
      </c>
      <c r="D173" s="58">
        <v>19787.244193548398</v>
      </c>
      <c r="E173" s="59">
        <v>3835136</v>
      </c>
      <c r="F173" s="59">
        <v>3895776</v>
      </c>
      <c r="G173" s="60">
        <v>402608</v>
      </c>
      <c r="H173" s="64">
        <f t="shared" si="26"/>
        <v>20.346845475898547</v>
      </c>
      <c r="I173" s="65">
        <f t="shared" si="27"/>
        <v>79.266752280714144</v>
      </c>
      <c r="J173" s="64">
        <f t="shared" si="33"/>
        <v>1.4465714240921024</v>
      </c>
      <c r="K173" s="66">
        <f t="shared" si="30"/>
        <v>986.72644276520407</v>
      </c>
      <c r="L173" s="33">
        <f t="shared" si="28"/>
        <v>8.0460916451920319</v>
      </c>
      <c r="M173" s="33">
        <f t="shared" si="29"/>
        <v>7.7112233198253444</v>
      </c>
      <c r="N173" s="33">
        <f t="shared" si="34"/>
        <v>10.157354144001163</v>
      </c>
      <c r="O173">
        <f t="shared" si="31"/>
        <v>7.7112233198253444</v>
      </c>
      <c r="P173" t="str">
        <f t="shared" si="32"/>
        <v/>
      </c>
    </row>
    <row r="174" spans="1:16" x14ac:dyDescent="0.2">
      <c r="A174">
        <f t="shared" si="24"/>
        <v>2008</v>
      </c>
      <c r="B174">
        <f t="shared" si="25"/>
        <v>4</v>
      </c>
      <c r="C174" s="31">
        <v>39539</v>
      </c>
      <c r="D174" s="58">
        <v>19883.117333333299</v>
      </c>
      <c r="E174" s="59">
        <v>3860311</v>
      </c>
      <c r="F174" s="59">
        <v>3929099</v>
      </c>
      <c r="G174" s="60">
        <v>414875</v>
      </c>
      <c r="H174" s="64">
        <f t="shared" si="26"/>
        <v>20.86569188547098</v>
      </c>
      <c r="I174" s="65">
        <f t="shared" si="27"/>
        <v>81.983369121512141</v>
      </c>
      <c r="J174" s="64">
        <f t="shared" si="33"/>
        <v>2.2945143498302789</v>
      </c>
      <c r="K174" s="66">
        <f t="shared" si="30"/>
        <v>996.16727613593991</v>
      </c>
      <c r="L174" s="33">
        <f t="shared" si="28"/>
        <v>7.1378594969644382</v>
      </c>
      <c r="M174" s="33">
        <f t="shared" si="29"/>
        <v>6.9635053744472319</v>
      </c>
      <c r="N174" s="33">
        <f t="shared" si="34"/>
        <v>10.301219136623164</v>
      </c>
      <c r="O174">
        <f t="shared" si="31"/>
        <v>6.9635053744472319</v>
      </c>
      <c r="P174" t="str">
        <f t="shared" si="32"/>
        <v/>
      </c>
    </row>
    <row r="175" spans="1:16" x14ac:dyDescent="0.2">
      <c r="A175">
        <f t="shared" si="24"/>
        <v>2008</v>
      </c>
      <c r="B175">
        <f t="shared" si="25"/>
        <v>5</v>
      </c>
      <c r="C175" s="31">
        <v>39569</v>
      </c>
      <c r="D175" s="58">
        <v>20019.16</v>
      </c>
      <c r="E175" s="59">
        <v>3867073</v>
      </c>
      <c r="F175" s="59">
        <v>3942104</v>
      </c>
      <c r="G175" s="60">
        <v>411248</v>
      </c>
      <c r="H175" s="64">
        <f t="shared" si="26"/>
        <v>20.542720074168948</v>
      </c>
      <c r="I175" s="65">
        <f t="shared" si="27"/>
        <v>80.981538975261699</v>
      </c>
      <c r="J175" s="64">
        <f t="shared" si="33"/>
        <v>0.92662984899394285</v>
      </c>
      <c r="K175" s="66">
        <f t="shared" si="30"/>
        <v>1002.2219107551005</v>
      </c>
      <c r="L175" s="33">
        <f t="shared" si="28"/>
        <v>7.6740614267949869</v>
      </c>
      <c r="M175" s="33">
        <f t="shared" si="29"/>
        <v>7.6933121813439698</v>
      </c>
      <c r="N175" s="33">
        <f t="shared" si="34"/>
        <v>9.9359012791389709</v>
      </c>
      <c r="O175">
        <f t="shared" si="31"/>
        <v>7.6933121813439698</v>
      </c>
      <c r="P175" t="str">
        <f t="shared" si="32"/>
        <v/>
      </c>
    </row>
    <row r="176" spans="1:16" x14ac:dyDescent="0.2">
      <c r="A176">
        <f t="shared" si="24"/>
        <v>2008</v>
      </c>
      <c r="B176">
        <f t="shared" si="25"/>
        <v>6</v>
      </c>
      <c r="C176" s="31">
        <v>39600</v>
      </c>
      <c r="D176" s="58">
        <v>20142.864000000001</v>
      </c>
      <c r="E176" s="59">
        <v>3836664</v>
      </c>
      <c r="F176" s="59">
        <v>3907655</v>
      </c>
      <c r="G176" s="60">
        <v>412191</v>
      </c>
      <c r="H176" s="64">
        <f t="shared" si="26"/>
        <v>20.463376012467737</v>
      </c>
      <c r="I176" s="65">
        <f t="shared" si="27"/>
        <v>79.963813591999624</v>
      </c>
      <c r="J176" s="64">
        <f t="shared" si="33"/>
        <v>1.4476169605583067</v>
      </c>
      <c r="K176" s="66">
        <f t="shared" si="30"/>
        <v>1007.6796776679199</v>
      </c>
      <c r="L176" s="33">
        <f t="shared" si="28"/>
        <v>8.0388264215657266</v>
      </c>
      <c r="M176" s="33">
        <f t="shared" si="29"/>
        <v>8.1680450913447444</v>
      </c>
      <c r="N176" s="33">
        <f t="shared" si="34"/>
        <v>9.7631048680949952</v>
      </c>
      <c r="O176">
        <f t="shared" si="31"/>
        <v>8.1680450913447444</v>
      </c>
      <c r="P176" t="str">
        <f t="shared" si="32"/>
        <v/>
      </c>
    </row>
    <row r="177" spans="1:16" x14ac:dyDescent="0.2">
      <c r="A177">
        <f t="shared" si="24"/>
        <v>2008</v>
      </c>
      <c r="B177">
        <f t="shared" si="25"/>
        <v>7</v>
      </c>
      <c r="C177" s="31">
        <v>39630</v>
      </c>
      <c r="D177" s="58">
        <v>20395.891935483902</v>
      </c>
      <c r="E177" s="59">
        <v>3870926</v>
      </c>
      <c r="F177" s="59">
        <v>3944005</v>
      </c>
      <c r="G177" s="60">
        <v>416121</v>
      </c>
      <c r="H177" s="64">
        <f t="shared" si="26"/>
        <v>20.402196742180735</v>
      </c>
      <c r="I177" s="65">
        <f t="shared" si="27"/>
        <v>80.466365962144522</v>
      </c>
      <c r="J177" s="64">
        <f t="shared" si="33"/>
        <v>0.15053204066557413</v>
      </c>
      <c r="K177" s="66">
        <f t="shared" si="30"/>
        <v>1015.2753895888659</v>
      </c>
      <c r="L177" s="33">
        <f t="shared" si="28"/>
        <v>8.5392679361695034</v>
      </c>
      <c r="M177" s="33">
        <f t="shared" si="29"/>
        <v>8.6267845658721143</v>
      </c>
      <c r="N177" s="33">
        <f t="shared" si="34"/>
        <v>10.024799441768106</v>
      </c>
      <c r="O177">
        <f t="shared" si="31"/>
        <v>8.6267845658721143</v>
      </c>
      <c r="P177" t="str">
        <f t="shared" si="32"/>
        <v/>
      </c>
    </row>
    <row r="178" spans="1:16" x14ac:dyDescent="0.2">
      <c r="A178">
        <f t="shared" si="24"/>
        <v>2008</v>
      </c>
      <c r="B178">
        <f t="shared" si="25"/>
        <v>8</v>
      </c>
      <c r="C178" s="31">
        <v>39661</v>
      </c>
      <c r="D178" s="58">
        <v>20678.274516129</v>
      </c>
      <c r="E178" s="59">
        <v>3877589</v>
      </c>
      <c r="F178" s="59">
        <v>3947604</v>
      </c>
      <c r="G178" s="60">
        <v>420537</v>
      </c>
      <c r="H178" s="64">
        <f t="shared" si="26"/>
        <v>20.337141750970673</v>
      </c>
      <c r="I178" s="65">
        <f t="shared" si="27"/>
        <v>80.282982124698833</v>
      </c>
      <c r="J178" s="64">
        <f t="shared" si="33"/>
        <v>-0.15138277703226066</v>
      </c>
      <c r="K178" s="66">
        <f t="shared" si="30"/>
        <v>1021.5937223111227</v>
      </c>
      <c r="L178" s="33">
        <f t="shared" si="28"/>
        <v>6.8897438646970954</v>
      </c>
      <c r="M178" s="33">
        <f t="shared" si="29"/>
        <v>6.8356217249892159</v>
      </c>
      <c r="N178" s="33">
        <f t="shared" si="34"/>
        <v>9.8026156491920489</v>
      </c>
      <c r="O178">
        <f t="shared" si="31"/>
        <v>6.8356217249892159</v>
      </c>
      <c r="P178" t="str">
        <f t="shared" si="32"/>
        <v/>
      </c>
    </row>
    <row r="179" spans="1:16" x14ac:dyDescent="0.2">
      <c r="A179">
        <f t="shared" si="24"/>
        <v>2008</v>
      </c>
      <c r="B179">
        <f t="shared" si="25"/>
        <v>9</v>
      </c>
      <c r="C179" s="31">
        <v>39692</v>
      </c>
      <c r="D179" s="58">
        <v>20896.363666666701</v>
      </c>
      <c r="E179" s="59">
        <v>3857704</v>
      </c>
      <c r="F179" s="59">
        <v>3924923</v>
      </c>
      <c r="G179" s="60">
        <v>424503</v>
      </c>
      <c r="H179" s="64">
        <f t="shared" si="26"/>
        <v>20.314682820971164</v>
      </c>
      <c r="I179" s="65">
        <f t="shared" si="27"/>
        <v>79.733565841734602</v>
      </c>
      <c r="J179" s="64">
        <f t="shared" si="33"/>
        <v>-0.13584956755334776</v>
      </c>
      <c r="K179" s="66">
        <f t="shared" si="30"/>
        <v>1026.0670896388247</v>
      </c>
      <c r="L179" s="33">
        <f t="shared" si="28"/>
        <v>7.6849340344277595</v>
      </c>
      <c r="M179" s="33">
        <f t="shared" si="29"/>
        <v>7.89220134371722</v>
      </c>
      <c r="N179" s="33">
        <f t="shared" si="34"/>
        <v>9.3458326227100272</v>
      </c>
      <c r="O179">
        <f t="shared" si="31"/>
        <v>7.89220134371722</v>
      </c>
      <c r="P179" t="str">
        <f t="shared" si="32"/>
        <v/>
      </c>
    </row>
    <row r="180" spans="1:16" x14ac:dyDescent="0.2">
      <c r="A180">
        <f t="shared" si="24"/>
        <v>2008</v>
      </c>
      <c r="B180">
        <f t="shared" si="25"/>
        <v>10</v>
      </c>
      <c r="C180" s="31">
        <v>39722</v>
      </c>
      <c r="D180" s="58">
        <v>21098.310967741902</v>
      </c>
      <c r="E180" s="59">
        <v>3876421</v>
      </c>
      <c r="F180" s="59">
        <v>3947314</v>
      </c>
      <c r="G180" s="60">
        <v>449338</v>
      </c>
      <c r="H180" s="64">
        <f t="shared" si="26"/>
        <v>21.297344639910364</v>
      </c>
      <c r="I180" s="65">
        <f t="shared" si="27"/>
        <v>84.067306659943128</v>
      </c>
      <c r="J180" s="64">
        <f t="shared" si="33"/>
        <v>-0.11176606960966451</v>
      </c>
      <c r="K180" s="66">
        <f t="shared" si="30"/>
        <v>1036.1327262048603</v>
      </c>
      <c r="L180" s="33">
        <f t="shared" si="28"/>
        <v>7.2955247180546134</v>
      </c>
      <c r="M180" s="33">
        <f t="shared" si="29"/>
        <v>7.319522742071638</v>
      </c>
      <c r="N180" s="33">
        <f t="shared" si="34"/>
        <v>9.63917762475457</v>
      </c>
      <c r="O180">
        <f t="shared" si="31"/>
        <v>7.319522742071638</v>
      </c>
      <c r="P180" t="str">
        <f t="shared" si="32"/>
        <v/>
      </c>
    </row>
    <row r="181" spans="1:16" x14ac:dyDescent="0.2">
      <c r="A181">
        <f t="shared" si="24"/>
        <v>2008</v>
      </c>
      <c r="B181">
        <f t="shared" si="25"/>
        <v>11</v>
      </c>
      <c r="C181" s="31">
        <v>39753</v>
      </c>
      <c r="D181" s="58">
        <v>21316.353999999999</v>
      </c>
      <c r="E181" s="59">
        <v>3880679</v>
      </c>
      <c r="F181" s="59">
        <v>3949774</v>
      </c>
      <c r="G181" s="60">
        <v>427478</v>
      </c>
      <c r="H181" s="64">
        <f t="shared" si="26"/>
        <v>20.053992347847103</v>
      </c>
      <c r="I181" s="65">
        <f t="shared" si="27"/>
        <v>79.208737571725436</v>
      </c>
      <c r="J181" s="64">
        <f t="shared" si="33"/>
        <v>-0.17611798066348161</v>
      </c>
      <c r="K181" s="66">
        <f t="shared" si="30"/>
        <v>1036.9201585326471</v>
      </c>
      <c r="L181" s="33">
        <f t="shared" si="28"/>
        <v>6.1171870193260869</v>
      </c>
      <c r="M181" s="33">
        <f t="shared" si="29"/>
        <v>6.1342667234181691</v>
      </c>
      <c r="N181" s="33">
        <f t="shared" si="34"/>
        <v>8.4396891437427577</v>
      </c>
      <c r="O181">
        <f t="shared" si="31"/>
        <v>6.1342667234181691</v>
      </c>
      <c r="P181" t="str">
        <f t="shared" si="32"/>
        <v/>
      </c>
    </row>
    <row r="182" spans="1:16" x14ac:dyDescent="0.2">
      <c r="A182">
        <f t="shared" si="24"/>
        <v>2008</v>
      </c>
      <c r="B182">
        <f t="shared" si="25"/>
        <v>12</v>
      </c>
      <c r="C182" s="31">
        <v>39783</v>
      </c>
      <c r="D182" s="58">
        <v>21454.716451612901</v>
      </c>
      <c r="E182" s="59">
        <v>3957398</v>
      </c>
      <c r="F182" s="59">
        <v>4022796</v>
      </c>
      <c r="G182" s="60">
        <v>429034</v>
      </c>
      <c r="H182" s="64">
        <f t="shared" si="26"/>
        <v>19.997188075992796</v>
      </c>
      <c r="I182" s="65">
        <f t="shared" si="27"/>
        <v>80.444608203351507</v>
      </c>
      <c r="J182" s="64">
        <f t="shared" si="33"/>
        <v>-0.55243558250837044</v>
      </c>
      <c r="K182" s="66">
        <f t="shared" si="30"/>
        <v>1042.6024048994309</v>
      </c>
      <c r="L182" s="33">
        <f t="shared" si="28"/>
        <v>4.0954562181507725</v>
      </c>
      <c r="M182" s="33">
        <f t="shared" si="29"/>
        <v>4.1630567231949689</v>
      </c>
      <c r="N182" s="33">
        <f t="shared" si="34"/>
        <v>8.5757382407864355</v>
      </c>
      <c r="O182">
        <f t="shared" si="31"/>
        <v>4.1630567231949689</v>
      </c>
      <c r="P182" t="str">
        <f t="shared" si="32"/>
        <v/>
      </c>
    </row>
    <row r="183" spans="1:16" x14ac:dyDescent="0.2">
      <c r="A183">
        <f t="shared" si="24"/>
        <v>2009</v>
      </c>
      <c r="B183">
        <f t="shared" si="25"/>
        <v>1</v>
      </c>
      <c r="C183" s="31">
        <v>39814</v>
      </c>
      <c r="D183" s="58">
        <v>21379.179677419401</v>
      </c>
      <c r="E183" s="59">
        <v>3821019</v>
      </c>
      <c r="F183" s="59">
        <v>3884466</v>
      </c>
      <c r="G183" s="60">
        <v>482110</v>
      </c>
      <c r="H183" s="64">
        <f t="shared" si="26"/>
        <v>22.550444276830817</v>
      </c>
      <c r="I183" s="65">
        <f t="shared" si="27"/>
        <v>87.596434078243902</v>
      </c>
      <c r="J183" s="64">
        <f t="shared" si="33"/>
        <v>10.675930244871346</v>
      </c>
      <c r="K183" s="66">
        <f t="shared" si="30"/>
        <v>1052.5403254170492</v>
      </c>
      <c r="L183" s="33">
        <f t="shared" si="28"/>
        <v>0.62279962784759224</v>
      </c>
      <c r="M183" s="33">
        <f t="shared" si="29"/>
        <v>0.52794129292823566</v>
      </c>
      <c r="N183" s="33">
        <f t="shared" si="34"/>
        <v>8.6705287438579184</v>
      </c>
      <c r="O183">
        <f t="shared" si="31"/>
        <v>0.52794129292823566</v>
      </c>
      <c r="P183" t="str">
        <f t="shared" si="32"/>
        <v/>
      </c>
    </row>
    <row r="184" spans="1:16" x14ac:dyDescent="0.2">
      <c r="A184">
        <f t="shared" si="24"/>
        <v>2009</v>
      </c>
      <c r="B184">
        <f t="shared" si="25"/>
        <v>2</v>
      </c>
      <c r="C184" s="31">
        <v>39845</v>
      </c>
      <c r="D184" s="58">
        <v>21158.432857142801</v>
      </c>
      <c r="E184" s="59">
        <v>3901491</v>
      </c>
      <c r="F184" s="59">
        <v>3970538</v>
      </c>
      <c r="G184" s="60">
        <v>440302</v>
      </c>
      <c r="H184" s="64">
        <f t="shared" si="26"/>
        <v>20.809764266230143</v>
      </c>
      <c r="I184" s="65">
        <f t="shared" si="27"/>
        <v>82.625959790108908</v>
      </c>
      <c r="J184" s="64">
        <f t="shared" si="33"/>
        <v>0.34061939182248313</v>
      </c>
      <c r="K184" s="66">
        <f t="shared" si="30"/>
        <v>1056.4351601809608</v>
      </c>
      <c r="L184" s="33">
        <f t="shared" si="28"/>
        <v>3.0682523953550422</v>
      </c>
      <c r="M184" s="33">
        <f t="shared" si="29"/>
        <v>3.1720723759257607</v>
      </c>
      <c r="N184" s="33">
        <f t="shared" si="34"/>
        <v>7.9575331428963558</v>
      </c>
      <c r="O184">
        <f t="shared" si="31"/>
        <v>3.1720723759257607</v>
      </c>
      <c r="P184" t="str">
        <f t="shared" si="32"/>
        <v/>
      </c>
    </row>
    <row r="185" spans="1:16" x14ac:dyDescent="0.2">
      <c r="A185">
        <f t="shared" si="24"/>
        <v>2009</v>
      </c>
      <c r="B185">
        <f t="shared" si="25"/>
        <v>3</v>
      </c>
      <c r="C185" s="31">
        <v>39873</v>
      </c>
      <c r="D185" s="58">
        <v>21004.3206451613</v>
      </c>
      <c r="E185" s="59">
        <v>3963432</v>
      </c>
      <c r="F185" s="59">
        <v>4045527</v>
      </c>
      <c r="G185" s="60">
        <v>435098</v>
      </c>
      <c r="H185" s="64">
        <f t="shared" si="26"/>
        <v>20.714690436809352</v>
      </c>
      <c r="I185" s="65">
        <f t="shared" si="27"/>
        <v>83.801839458754031</v>
      </c>
      <c r="J185" s="64">
        <f t="shared" si="33"/>
        <v>1.8078721900479877</v>
      </c>
      <c r="K185" s="66">
        <f t="shared" si="30"/>
        <v>1060.4232736601925</v>
      </c>
      <c r="L185" s="33">
        <f t="shared" si="28"/>
        <v>3.3452790200921179</v>
      </c>
      <c r="M185" s="33">
        <f t="shared" si="29"/>
        <v>3.8439325053596596</v>
      </c>
      <c r="N185" s="33">
        <f t="shared" si="34"/>
        <v>8.2275980934339401</v>
      </c>
      <c r="O185">
        <f t="shared" si="31"/>
        <v>3.8439325053596596</v>
      </c>
      <c r="P185" t="str">
        <f t="shared" si="32"/>
        <v/>
      </c>
    </row>
    <row r="186" spans="1:16" x14ac:dyDescent="0.2">
      <c r="A186">
        <f t="shared" si="24"/>
        <v>2009</v>
      </c>
      <c r="B186">
        <f t="shared" si="25"/>
        <v>4</v>
      </c>
      <c r="C186" s="31">
        <v>39904</v>
      </c>
      <c r="D186" s="58">
        <v>20960.1116666667</v>
      </c>
      <c r="E186" s="59">
        <v>3933175</v>
      </c>
      <c r="F186" s="59">
        <v>4010941</v>
      </c>
      <c r="G186" s="60">
        <v>447130</v>
      </c>
      <c r="H186" s="64">
        <f t="shared" si="26"/>
        <v>21.332424517140339</v>
      </c>
      <c r="I186" s="65">
        <f t="shared" si="27"/>
        <v>85.563096125203387</v>
      </c>
      <c r="J186" s="64">
        <f t="shared" si="33"/>
        <v>2.2368423449899977</v>
      </c>
      <c r="K186" s="66">
        <f t="shared" si="30"/>
        <v>1066.7196175046818</v>
      </c>
      <c r="L186" s="33">
        <f t="shared" si="28"/>
        <v>1.8875163166905518</v>
      </c>
      <c r="M186" s="33">
        <f t="shared" si="29"/>
        <v>2.0829711849968735</v>
      </c>
      <c r="N186" s="33">
        <f t="shared" si="34"/>
        <v>8.1069252097171649</v>
      </c>
      <c r="O186">
        <f t="shared" si="31"/>
        <v>2.0829711849968735</v>
      </c>
      <c r="P186" t="str">
        <f t="shared" si="32"/>
        <v/>
      </c>
    </row>
    <row r="187" spans="1:16" x14ac:dyDescent="0.2">
      <c r="A187">
        <f t="shared" si="24"/>
        <v>2009</v>
      </c>
      <c r="B187">
        <f t="shared" si="25"/>
        <v>5</v>
      </c>
      <c r="C187" s="31">
        <v>39934</v>
      </c>
      <c r="D187" s="58">
        <v>21004.810322580601</v>
      </c>
      <c r="E187" s="59">
        <v>3890631</v>
      </c>
      <c r="F187" s="59">
        <v>3943020</v>
      </c>
      <c r="G187" s="60">
        <v>422279</v>
      </c>
      <c r="H187" s="64">
        <f t="shared" si="26"/>
        <v>20.103918745985602</v>
      </c>
      <c r="I187" s="65">
        <f t="shared" si="27"/>
        <v>79.270153693796146</v>
      </c>
      <c r="J187" s="64">
        <f t="shared" si="33"/>
        <v>-2.1360429709360029</v>
      </c>
      <c r="K187" s="66">
        <f t="shared" si="30"/>
        <v>1064.0064020769657</v>
      </c>
      <c r="L187" s="33">
        <f t="shared" si="28"/>
        <v>0.60919460273958226</v>
      </c>
      <c r="M187" s="33">
        <f t="shared" si="29"/>
        <v>2.3236322532338427E-2</v>
      </c>
      <c r="N187" s="33">
        <f t="shared" si="34"/>
        <v>6.8100134953407387</v>
      </c>
      <c r="O187">
        <f t="shared" si="31"/>
        <v>2.3236322532338427E-2</v>
      </c>
      <c r="P187" t="str">
        <f t="shared" si="32"/>
        <v/>
      </c>
    </row>
    <row r="188" spans="1:16" x14ac:dyDescent="0.2">
      <c r="A188">
        <f t="shared" si="24"/>
        <v>2009</v>
      </c>
      <c r="B188">
        <f t="shared" si="25"/>
        <v>6</v>
      </c>
      <c r="C188" s="31">
        <v>39965</v>
      </c>
      <c r="D188" s="58">
        <v>20962.551666666699</v>
      </c>
      <c r="E188" s="59">
        <v>3849585</v>
      </c>
      <c r="F188" s="59">
        <v>3924071</v>
      </c>
      <c r="G188" s="60">
        <v>440227</v>
      </c>
      <c r="H188" s="64">
        <f t="shared" si="26"/>
        <v>21.000639950718437</v>
      </c>
      <c r="I188" s="65">
        <f t="shared" si="27"/>
        <v>82.408002212055649</v>
      </c>
      <c r="J188" s="64">
        <f t="shared" si="33"/>
        <v>2.6254902315402839</v>
      </c>
      <c r="K188" s="66">
        <f t="shared" si="30"/>
        <v>1065.4328653137597</v>
      </c>
      <c r="L188" s="33">
        <f t="shared" si="28"/>
        <v>0.33677694997529262</v>
      </c>
      <c r="M188" s="33">
        <f t="shared" si="29"/>
        <v>0.42009849897188811</v>
      </c>
      <c r="N188" s="33">
        <f t="shared" si="34"/>
        <v>6.307081683240634</v>
      </c>
      <c r="O188">
        <f t="shared" si="31"/>
        <v>0.42009849897188811</v>
      </c>
      <c r="P188" t="str">
        <f t="shared" si="32"/>
        <v/>
      </c>
    </row>
    <row r="189" spans="1:16" x14ac:dyDescent="0.2">
      <c r="A189">
        <f t="shared" si="24"/>
        <v>2009</v>
      </c>
      <c r="B189">
        <f t="shared" si="25"/>
        <v>7</v>
      </c>
      <c r="C189" s="31">
        <v>39995</v>
      </c>
      <c r="D189" s="58">
        <v>20933.0980645161</v>
      </c>
      <c r="E189" s="59">
        <v>3852826</v>
      </c>
      <c r="F189" s="59">
        <v>3932786</v>
      </c>
      <c r="G189" s="60">
        <v>446219</v>
      </c>
      <c r="H189" s="64">
        <f t="shared" si="26"/>
        <v>21.31643384198301</v>
      </c>
      <c r="I189" s="65">
        <f t="shared" si="27"/>
        <v>83.832972583676991</v>
      </c>
      <c r="J189" s="64">
        <f t="shared" si="33"/>
        <v>4.481071873560194</v>
      </c>
      <c r="K189" s="66">
        <f t="shared" si="30"/>
        <v>1069.302024305437</v>
      </c>
      <c r="L189" s="33">
        <f t="shared" si="28"/>
        <v>-0.46758837549465415</v>
      </c>
      <c r="M189" s="33">
        <f t="shared" si="29"/>
        <v>-0.28445704303112773</v>
      </c>
      <c r="N189" s="33">
        <f t="shared" si="34"/>
        <v>6.1152713509247558</v>
      </c>
      <c r="O189" t="str">
        <f t="shared" si="31"/>
        <v/>
      </c>
      <c r="P189">
        <f t="shared" si="32"/>
        <v>-0.28445704303112773</v>
      </c>
    </row>
    <row r="190" spans="1:16" x14ac:dyDescent="0.2">
      <c r="A190">
        <f t="shared" si="24"/>
        <v>2009</v>
      </c>
      <c r="B190">
        <f t="shared" si="25"/>
        <v>8</v>
      </c>
      <c r="C190" s="31">
        <v>40026</v>
      </c>
      <c r="D190" s="58">
        <v>20952.434193548401</v>
      </c>
      <c r="E190" s="59">
        <v>3868015</v>
      </c>
      <c r="F190" s="59">
        <v>3943005</v>
      </c>
      <c r="G190" s="60">
        <v>445005</v>
      </c>
      <c r="H190" s="64">
        <f t="shared" si="26"/>
        <v>21.238821030972353</v>
      </c>
      <c r="I190" s="65">
        <f t="shared" si="27"/>
        <v>83.744777519229146</v>
      </c>
      <c r="J190" s="64">
        <f t="shared" si="33"/>
        <v>4.4336578416120931</v>
      </c>
      <c r="K190" s="66">
        <f t="shared" si="30"/>
        <v>1072.5804358625217</v>
      </c>
      <c r="L190" s="33">
        <f t="shared" si="28"/>
        <v>-0.24690600267330831</v>
      </c>
      <c r="M190" s="33">
        <f t="shared" si="29"/>
        <v>-0.11650104721749877</v>
      </c>
      <c r="N190" s="33">
        <f t="shared" si="34"/>
        <v>5.6442859603699658</v>
      </c>
      <c r="O190" t="str">
        <f t="shared" si="31"/>
        <v/>
      </c>
      <c r="P190">
        <f t="shared" si="32"/>
        <v>-0.11650104721749877</v>
      </c>
    </row>
    <row r="191" spans="1:16" x14ac:dyDescent="0.2">
      <c r="A191">
        <f t="shared" si="24"/>
        <v>2009</v>
      </c>
      <c r="B191">
        <f t="shared" si="25"/>
        <v>9</v>
      </c>
      <c r="C191" s="31">
        <v>40057</v>
      </c>
      <c r="D191" s="58">
        <v>20874.760999999999</v>
      </c>
      <c r="E191" s="59">
        <v>3888817</v>
      </c>
      <c r="F191" s="59">
        <v>3965573</v>
      </c>
      <c r="G191" s="60">
        <v>446857</v>
      </c>
      <c r="H191" s="64">
        <f t="shared" si="26"/>
        <v>21.406568439274587</v>
      </c>
      <c r="I191" s="65">
        <f t="shared" si="27"/>
        <v>84.88930982543944</v>
      </c>
      <c r="J191" s="64">
        <f t="shared" si="33"/>
        <v>5.3748592972185261</v>
      </c>
      <c r="K191" s="66">
        <f t="shared" si="30"/>
        <v>1077.1867635632623</v>
      </c>
      <c r="L191" s="33">
        <f t="shared" si="28"/>
        <v>0.80651600019079339</v>
      </c>
      <c r="M191" s="33">
        <f t="shared" si="29"/>
        <v>1.0356891077863084</v>
      </c>
      <c r="N191" s="33">
        <f t="shared" si="34"/>
        <v>5.4417955042218802</v>
      </c>
      <c r="O191">
        <f t="shared" si="31"/>
        <v>1.0356891077863084</v>
      </c>
      <c r="P191" t="str">
        <f t="shared" si="32"/>
        <v/>
      </c>
    </row>
    <row r="192" spans="1:16" x14ac:dyDescent="0.2">
      <c r="A192">
        <f t="shared" si="24"/>
        <v>2009</v>
      </c>
      <c r="B192">
        <f t="shared" si="25"/>
        <v>10</v>
      </c>
      <c r="C192" s="31">
        <v>40087</v>
      </c>
      <c r="D192" s="58">
        <v>20867.2925806452</v>
      </c>
      <c r="E192" s="59">
        <v>3903245</v>
      </c>
      <c r="F192" s="59">
        <v>3984510</v>
      </c>
      <c r="G192" s="60">
        <v>469057</v>
      </c>
      <c r="H192" s="64">
        <f t="shared" si="26"/>
        <v>22.478095717844059</v>
      </c>
      <c r="I192" s="65">
        <f t="shared" si="27"/>
        <v>89.564197168706841</v>
      </c>
      <c r="J192" s="64">
        <f t="shared" si="33"/>
        <v>5.5441234477701773</v>
      </c>
      <c r="K192" s="66">
        <f t="shared" si="30"/>
        <v>1087.0173948902345</v>
      </c>
      <c r="L192" s="33">
        <f t="shared" si="28"/>
        <v>0.69197850285096507</v>
      </c>
      <c r="M192" s="33">
        <f t="shared" si="29"/>
        <v>0.94231165800338079</v>
      </c>
      <c r="N192" s="33">
        <f t="shared" si="34"/>
        <v>5.9401871346311585</v>
      </c>
      <c r="O192">
        <f t="shared" si="31"/>
        <v>0.94231165800338079</v>
      </c>
      <c r="P192" t="str">
        <f t="shared" si="32"/>
        <v/>
      </c>
    </row>
    <row r="193" spans="1:16" x14ac:dyDescent="0.2">
      <c r="A193">
        <f t="shared" si="24"/>
        <v>2009</v>
      </c>
      <c r="B193">
        <f t="shared" si="25"/>
        <v>11</v>
      </c>
      <c r="C193" s="31">
        <v>40118</v>
      </c>
      <c r="D193" s="58">
        <v>21009.4233333333</v>
      </c>
      <c r="E193" s="59">
        <v>3958500</v>
      </c>
      <c r="F193" s="59">
        <v>4040275</v>
      </c>
      <c r="G193" s="60">
        <v>442112</v>
      </c>
      <c r="H193" s="64">
        <f t="shared" si="26"/>
        <v>21.043509523583658</v>
      </c>
      <c r="I193" s="65">
        <f t="shared" si="27"/>
        <v>85.021565440396969</v>
      </c>
      <c r="J193" s="64">
        <f t="shared" si="33"/>
        <v>4.9342652503943096</v>
      </c>
      <c r="K193" s="66">
        <f t="shared" si="30"/>
        <v>1087.9716536706885</v>
      </c>
      <c r="L193" s="33">
        <f t="shared" si="28"/>
        <v>2.0053449409239921</v>
      </c>
      <c r="M193" s="33">
        <f t="shared" si="29"/>
        <v>2.2912956538779117</v>
      </c>
      <c r="N193" s="33">
        <f t="shared" si="34"/>
        <v>5.0031165076412032</v>
      </c>
      <c r="O193">
        <f t="shared" si="31"/>
        <v>2.2912956538779117</v>
      </c>
      <c r="P193" t="str">
        <f t="shared" si="32"/>
        <v/>
      </c>
    </row>
    <row r="194" spans="1:16" x14ac:dyDescent="0.2">
      <c r="A194">
        <f t="shared" si="24"/>
        <v>2009</v>
      </c>
      <c r="B194">
        <f t="shared" si="25"/>
        <v>12</v>
      </c>
      <c r="C194" s="31">
        <v>40148</v>
      </c>
      <c r="D194" s="58">
        <v>20989.8083870968</v>
      </c>
      <c r="E194" s="59">
        <v>4024523</v>
      </c>
      <c r="F194" s="59">
        <v>4103502</v>
      </c>
      <c r="G194" s="60">
        <v>442013</v>
      </c>
      <c r="H194" s="64">
        <f t="shared" si="26"/>
        <v>21.05845807871793</v>
      </c>
      <c r="I194" s="65">
        <f t="shared" si="27"/>
        <v>86.413424842935186</v>
      </c>
      <c r="J194" s="64">
        <f t="shared" si="33"/>
        <v>5.3070961711822795</v>
      </c>
      <c r="K194" s="66">
        <f t="shared" si="30"/>
        <v>1095.1763409418982</v>
      </c>
      <c r="L194" s="33">
        <f t="shared" si="28"/>
        <v>1.6961902745187718</v>
      </c>
      <c r="M194" s="33">
        <f t="shared" si="29"/>
        <v>2.0062165717575464</v>
      </c>
      <c r="N194" s="33">
        <f t="shared" si="34"/>
        <v>5.6181936410311328</v>
      </c>
      <c r="O194">
        <f t="shared" si="31"/>
        <v>2.0062165717575464</v>
      </c>
      <c r="P194" t="str">
        <f t="shared" si="32"/>
        <v/>
      </c>
    </row>
    <row r="195" spans="1:16" x14ac:dyDescent="0.2">
      <c r="A195">
        <f t="shared" ref="A195:A258" si="35">YEAR(C195)</f>
        <v>2010</v>
      </c>
      <c r="B195">
        <f t="shared" ref="B195:B258" si="36">MONTH(C195)</f>
        <v>1</v>
      </c>
      <c r="C195" s="31">
        <v>40179</v>
      </c>
      <c r="D195" s="58">
        <v>20899.82</v>
      </c>
      <c r="E195" s="59">
        <v>4078966</v>
      </c>
      <c r="F195" s="59">
        <v>4161277</v>
      </c>
      <c r="G195" s="60">
        <v>486620</v>
      </c>
      <c r="H195" s="64">
        <f t="shared" ref="H195:H258" si="37">G195/D195</f>
        <v>23.283454115872768</v>
      </c>
      <c r="I195" s="65">
        <f t="shared" ref="I195:I258" si="38">H195*F195/1000000</f>
        <v>96.888902092936675</v>
      </c>
      <c r="J195" s="64">
        <f t="shared" si="33"/>
        <v>3.2505339142921974</v>
      </c>
      <c r="K195" s="66">
        <f t="shared" si="30"/>
        <v>1111.6206348314834</v>
      </c>
      <c r="L195" s="33">
        <f t="shared" si="28"/>
        <v>6.7507384810177706</v>
      </c>
      <c r="M195" s="33">
        <f t="shared" si="29"/>
        <v>7.1261017601904619</v>
      </c>
      <c r="N195" s="33">
        <f t="shared" si="34"/>
        <v>6.6198034464259647</v>
      </c>
      <c r="O195">
        <f t="shared" si="31"/>
        <v>7.1261017601904619</v>
      </c>
      <c r="P195" t="str">
        <f t="shared" si="32"/>
        <v/>
      </c>
    </row>
    <row r="196" spans="1:16" x14ac:dyDescent="0.2">
      <c r="A196">
        <f t="shared" si="35"/>
        <v>2010</v>
      </c>
      <c r="B196">
        <f t="shared" si="36"/>
        <v>2</v>
      </c>
      <c r="C196" s="31">
        <v>40210</v>
      </c>
      <c r="D196" s="58">
        <v>20877.509285714299</v>
      </c>
      <c r="E196" s="59">
        <v>4065665</v>
      </c>
      <c r="F196" s="59">
        <v>4140082</v>
      </c>
      <c r="G196" s="60">
        <v>437713</v>
      </c>
      <c r="H196" s="64">
        <f t="shared" si="37"/>
        <v>20.965767228733107</v>
      </c>
      <c r="I196" s="65">
        <f t="shared" si="38"/>
        <v>86.799995519867821</v>
      </c>
      <c r="J196" s="64">
        <f t="shared" si="33"/>
        <v>0.74966232441240344</v>
      </c>
      <c r="K196" s="66">
        <f t="shared" si="30"/>
        <v>1110.8241962731072</v>
      </c>
      <c r="L196" s="33">
        <f t="shared" si="28"/>
        <v>4.2079810000843265</v>
      </c>
      <c r="M196" s="33">
        <f t="shared" si="29"/>
        <v>4.270051061090463</v>
      </c>
      <c r="N196" s="33">
        <f t="shared" si="34"/>
        <v>5.5374477774012165</v>
      </c>
      <c r="O196">
        <f t="shared" si="31"/>
        <v>4.270051061090463</v>
      </c>
      <c r="P196" t="str">
        <f t="shared" si="32"/>
        <v/>
      </c>
    </row>
    <row r="197" spans="1:16" x14ac:dyDescent="0.2">
      <c r="A197">
        <f t="shared" si="35"/>
        <v>2010</v>
      </c>
      <c r="B197">
        <f t="shared" si="36"/>
        <v>3</v>
      </c>
      <c r="C197" s="31">
        <v>40238</v>
      </c>
      <c r="D197" s="58">
        <v>20966.133548387101</v>
      </c>
      <c r="E197" s="59">
        <v>4087105</v>
      </c>
      <c r="F197" s="59">
        <v>4167507</v>
      </c>
      <c r="G197" s="60">
        <v>456050</v>
      </c>
      <c r="H197" s="64">
        <f t="shared" si="37"/>
        <v>21.751745449273997</v>
      </c>
      <c r="I197" s="65">
        <f t="shared" si="38"/>
        <v>90.650551422067522</v>
      </c>
      <c r="J197" s="64">
        <f t="shared" si="33"/>
        <v>5.0063746577734491</v>
      </c>
      <c r="K197" s="66">
        <f t="shared" si="30"/>
        <v>1118.8487879050658</v>
      </c>
      <c r="L197" s="33">
        <f t="shared" si="28"/>
        <v>3.1203512511378984</v>
      </c>
      <c r="M197" s="33">
        <f t="shared" si="29"/>
        <v>3.0151819528086099</v>
      </c>
      <c r="N197" s="33">
        <f t="shared" si="34"/>
        <v>5.9079468458257178</v>
      </c>
      <c r="O197">
        <f t="shared" si="31"/>
        <v>3.0151819528086099</v>
      </c>
      <c r="P197" t="str">
        <f t="shared" si="32"/>
        <v/>
      </c>
    </row>
    <row r="198" spans="1:16" x14ac:dyDescent="0.2">
      <c r="A198">
        <f t="shared" si="35"/>
        <v>2010</v>
      </c>
      <c r="B198">
        <f t="shared" si="36"/>
        <v>4</v>
      </c>
      <c r="C198" s="31">
        <v>40269</v>
      </c>
      <c r="D198" s="58">
        <v>21019.746666666699</v>
      </c>
      <c r="E198" s="59">
        <v>4114250</v>
      </c>
      <c r="F198" s="59">
        <v>4195991</v>
      </c>
      <c r="G198" s="60">
        <v>468162</v>
      </c>
      <c r="H198" s="64">
        <f t="shared" si="37"/>
        <v>22.272485364555582</v>
      </c>
      <c r="I198" s="65">
        <f t="shared" si="38"/>
        <v>93.455148137306949</v>
      </c>
      <c r="J198" s="64">
        <f t="shared" si="33"/>
        <v>4.4067229520016182</v>
      </c>
      <c r="K198" s="66">
        <f t="shared" si="30"/>
        <v>1128.5020965836188</v>
      </c>
      <c r="L198" s="33">
        <f t="shared" si="28"/>
        <v>4.603787016850247</v>
      </c>
      <c r="M198" s="33">
        <f t="shared" si="29"/>
        <v>4.6136305669916444</v>
      </c>
      <c r="N198" s="33">
        <f t="shared" si="34"/>
        <v>6.4199668768531559</v>
      </c>
      <c r="O198">
        <f t="shared" si="31"/>
        <v>4.6136305669916444</v>
      </c>
      <c r="P198" t="str">
        <f t="shared" si="32"/>
        <v/>
      </c>
    </row>
    <row r="199" spans="1:16" x14ac:dyDescent="0.2">
      <c r="A199">
        <f t="shared" si="35"/>
        <v>2010</v>
      </c>
      <c r="B199">
        <f t="shared" si="36"/>
        <v>5</v>
      </c>
      <c r="C199" s="31">
        <v>40299</v>
      </c>
      <c r="D199" s="58">
        <v>21064.6529032258</v>
      </c>
      <c r="E199" s="59">
        <v>4104722</v>
      </c>
      <c r="F199" s="59">
        <v>4182072</v>
      </c>
      <c r="G199" s="60">
        <v>470994</v>
      </c>
      <c r="H199" s="64">
        <f t="shared" si="37"/>
        <v>22.359447466987358</v>
      </c>
      <c r="I199" s="65">
        <f t="shared" si="38"/>
        <v>93.508819187158764</v>
      </c>
      <c r="J199" s="64">
        <f t="shared" si="33"/>
        <v>11.219348573283238</v>
      </c>
      <c r="K199" s="66">
        <f t="shared" si="30"/>
        <v>1136.4478196455741</v>
      </c>
      <c r="L199" s="33">
        <f t="shared" si="28"/>
        <v>5.5027320761079634</v>
      </c>
      <c r="M199" s="33">
        <f t="shared" si="29"/>
        <v>6.0626626291522712</v>
      </c>
      <c r="N199" s="33">
        <f t="shared" si="34"/>
        <v>6.5366944599747567</v>
      </c>
      <c r="O199">
        <f t="shared" si="31"/>
        <v>6.0626626291522712</v>
      </c>
      <c r="P199" t="str">
        <f t="shared" si="32"/>
        <v/>
      </c>
    </row>
    <row r="200" spans="1:16" x14ac:dyDescent="0.2">
      <c r="A200">
        <f t="shared" si="35"/>
        <v>2010</v>
      </c>
      <c r="B200">
        <f t="shared" si="36"/>
        <v>6</v>
      </c>
      <c r="C200" s="31">
        <v>40330</v>
      </c>
      <c r="D200" s="58">
        <v>21160.6033333333</v>
      </c>
      <c r="E200" s="59">
        <v>4056452</v>
      </c>
      <c r="F200" s="59">
        <v>4144777</v>
      </c>
      <c r="G200" s="60">
        <v>465646</v>
      </c>
      <c r="H200" s="64">
        <f t="shared" si="37"/>
        <v>22.005327195302122</v>
      </c>
      <c r="I200" s="65">
        <f t="shared" si="38"/>
        <v>91.207174036562748</v>
      </c>
      <c r="J200" s="64">
        <f t="shared" si="33"/>
        <v>4.7840791849265374</v>
      </c>
      <c r="K200" s="66">
        <f t="shared" si="30"/>
        <v>1148.3848399883407</v>
      </c>
      <c r="L200" s="33">
        <f t="shared" si="28"/>
        <v>5.373748079338414</v>
      </c>
      <c r="M200" s="33">
        <f t="shared" si="29"/>
        <v>5.624414033283287</v>
      </c>
      <c r="N200" s="33">
        <f t="shared" si="34"/>
        <v>7.9302565987071416</v>
      </c>
      <c r="O200">
        <f t="shared" si="31"/>
        <v>5.624414033283287</v>
      </c>
      <c r="P200" t="str">
        <f t="shared" si="32"/>
        <v/>
      </c>
    </row>
    <row r="201" spans="1:16" x14ac:dyDescent="0.2">
      <c r="A201">
        <f t="shared" si="35"/>
        <v>2010</v>
      </c>
      <c r="B201">
        <f t="shared" si="36"/>
        <v>7</v>
      </c>
      <c r="C201" s="31">
        <v>40360</v>
      </c>
      <c r="D201" s="58">
        <v>21224.291612903198</v>
      </c>
      <c r="E201" s="59">
        <v>4126977</v>
      </c>
      <c r="F201" s="59">
        <v>4221942</v>
      </c>
      <c r="G201" s="60">
        <v>471861</v>
      </c>
      <c r="H201" s="64">
        <f t="shared" si="37"/>
        <v>22.232120091731804</v>
      </c>
      <c r="I201" s="65">
        <f t="shared" si="38"/>
        <v>93.862721564326364</v>
      </c>
      <c r="J201" s="64">
        <f t="shared" si="33"/>
        <v>4.295682179001914</v>
      </c>
      <c r="K201" s="66">
        <f t="shared" si="30"/>
        <v>1159.8395593406115</v>
      </c>
      <c r="L201" s="33">
        <f t="shared" si="28"/>
        <v>7.1155821726701429</v>
      </c>
      <c r="M201" s="33">
        <f t="shared" si="29"/>
        <v>7.3524468404840837</v>
      </c>
      <c r="N201" s="33">
        <f t="shared" si="34"/>
        <v>8.8608768417379302</v>
      </c>
      <c r="O201">
        <f t="shared" si="31"/>
        <v>7.3524468404840837</v>
      </c>
      <c r="P201" t="str">
        <f t="shared" si="32"/>
        <v/>
      </c>
    </row>
    <row r="202" spans="1:16" x14ac:dyDescent="0.2">
      <c r="A202">
        <f t="shared" si="35"/>
        <v>2010</v>
      </c>
      <c r="B202">
        <f t="shared" si="36"/>
        <v>8</v>
      </c>
      <c r="C202" s="31">
        <v>40391</v>
      </c>
      <c r="D202" s="58">
        <v>21261.049032258099</v>
      </c>
      <c r="E202" s="59">
        <v>4165830</v>
      </c>
      <c r="F202" s="59">
        <v>4260679</v>
      </c>
      <c r="G202" s="60">
        <v>467956</v>
      </c>
      <c r="H202" s="64">
        <f t="shared" si="37"/>
        <v>22.010014618281478</v>
      </c>
      <c r="I202" s="65">
        <f t="shared" si="38"/>
        <v>93.777607073804901</v>
      </c>
      <c r="J202" s="64">
        <f t="shared" si="33"/>
        <v>3.6310564799453715</v>
      </c>
      <c r="K202" s="66">
        <f t="shared" si="30"/>
        <v>1169.7841938307392</v>
      </c>
      <c r="L202" s="33">
        <f t="shared" si="28"/>
        <v>7.6994272255924479</v>
      </c>
      <c r="M202" s="33">
        <f t="shared" si="29"/>
        <v>8.056647151094154</v>
      </c>
      <c r="N202" s="33">
        <f t="shared" si="34"/>
        <v>9.3969867484885903</v>
      </c>
      <c r="O202">
        <f t="shared" si="31"/>
        <v>8.056647151094154</v>
      </c>
      <c r="P202" t="str">
        <f t="shared" si="32"/>
        <v/>
      </c>
    </row>
    <row r="203" spans="1:16" x14ac:dyDescent="0.2">
      <c r="A203">
        <f t="shared" si="35"/>
        <v>2010</v>
      </c>
      <c r="B203">
        <f t="shared" si="36"/>
        <v>9</v>
      </c>
      <c r="C203" s="31">
        <v>40422</v>
      </c>
      <c r="D203" s="58">
        <v>21344.513999999999</v>
      </c>
      <c r="E203" s="59">
        <v>4186683</v>
      </c>
      <c r="F203" s="59">
        <v>4280669</v>
      </c>
      <c r="G203" s="60">
        <v>469790</v>
      </c>
      <c r="H203" s="64">
        <f t="shared" si="37"/>
        <v>22.009871014163171</v>
      </c>
      <c r="I203" s="65">
        <f t="shared" si="38"/>
        <v>94.216972544326836</v>
      </c>
      <c r="J203" s="64">
        <f t="shared" si="33"/>
        <v>2.8183058699950525</v>
      </c>
      <c r="K203" s="66">
        <f t="shared" si="30"/>
        <v>1180.256388855837</v>
      </c>
      <c r="L203" s="33">
        <f t="shared" si="28"/>
        <v>7.6595530208801277</v>
      </c>
      <c r="M203" s="33">
        <f t="shared" si="29"/>
        <v>7.9457874057544675</v>
      </c>
      <c r="N203" s="33">
        <f t="shared" si="34"/>
        <v>10.038962989915735</v>
      </c>
      <c r="O203">
        <f t="shared" si="31"/>
        <v>7.9457874057544675</v>
      </c>
      <c r="P203" t="str">
        <f t="shared" si="32"/>
        <v/>
      </c>
    </row>
    <row r="204" spans="1:16" x14ac:dyDescent="0.2">
      <c r="A204">
        <f t="shared" si="35"/>
        <v>2010</v>
      </c>
      <c r="B204">
        <f t="shared" si="36"/>
        <v>10</v>
      </c>
      <c r="C204" s="31">
        <v>40452</v>
      </c>
      <c r="D204" s="58">
        <v>21356.857741935499</v>
      </c>
      <c r="E204" s="59">
        <v>4176607</v>
      </c>
      <c r="F204" s="59">
        <v>4270098</v>
      </c>
      <c r="G204" s="60">
        <v>504606</v>
      </c>
      <c r="H204" s="64">
        <f t="shared" si="37"/>
        <v>23.627352211518232</v>
      </c>
      <c r="I204" s="65">
        <f t="shared" si="38"/>
        <v>100.89110942369959</v>
      </c>
      <c r="J204" s="64">
        <f t="shared" si="33"/>
        <v>5.1127840547535497</v>
      </c>
      <c r="K204" s="66">
        <f t="shared" si="30"/>
        <v>1196.2581884540973</v>
      </c>
      <c r="L204" s="33">
        <f t="shared" si="28"/>
        <v>7.0034548177221767</v>
      </c>
      <c r="M204" s="33">
        <f t="shared" si="29"/>
        <v>7.1674559732564314</v>
      </c>
      <c r="N204" s="33">
        <f t="shared" si="34"/>
        <v>11.053925736791893</v>
      </c>
      <c r="O204">
        <f t="shared" si="31"/>
        <v>7.1674559732564314</v>
      </c>
      <c r="P204" t="str">
        <f t="shared" si="32"/>
        <v/>
      </c>
    </row>
    <row r="205" spans="1:16" x14ac:dyDescent="0.2">
      <c r="A205">
        <f t="shared" si="35"/>
        <v>2010</v>
      </c>
      <c r="B205">
        <f t="shared" si="36"/>
        <v>11</v>
      </c>
      <c r="C205" s="31">
        <v>40483</v>
      </c>
      <c r="D205" s="58">
        <v>21421.108333333301</v>
      </c>
      <c r="E205" s="59">
        <v>4237406</v>
      </c>
      <c r="F205" s="59">
        <v>4334898</v>
      </c>
      <c r="G205" s="60">
        <v>472380</v>
      </c>
      <c r="H205" s="64">
        <f t="shared" si="37"/>
        <v>22.052080249504709</v>
      </c>
      <c r="I205" s="65">
        <f t="shared" si="38"/>
        <v>95.593518569417455</v>
      </c>
      <c r="J205" s="64">
        <f t="shared" si="33"/>
        <v>4.7927876516544732</v>
      </c>
      <c r="K205" s="66">
        <f t="shared" si="30"/>
        <v>1202.2875098548077</v>
      </c>
      <c r="L205" s="33">
        <f t="shared" si="28"/>
        <v>7.0457496526461938</v>
      </c>
      <c r="M205" s="33">
        <f t="shared" si="29"/>
        <v>7.2921521431090763</v>
      </c>
      <c r="N205" s="33">
        <f t="shared" si="34"/>
        <v>10.604256703381743</v>
      </c>
      <c r="O205">
        <f t="shared" si="31"/>
        <v>7.2921521431090763</v>
      </c>
      <c r="P205" t="str">
        <f t="shared" si="32"/>
        <v/>
      </c>
    </row>
    <row r="206" spans="1:16" x14ac:dyDescent="0.2">
      <c r="A206">
        <f t="shared" si="35"/>
        <v>2010</v>
      </c>
      <c r="B206">
        <f t="shared" si="36"/>
        <v>12</v>
      </c>
      <c r="C206" s="31">
        <v>40513</v>
      </c>
      <c r="D206" s="58">
        <v>21445.153225806502</v>
      </c>
      <c r="E206" s="59">
        <v>4325782</v>
      </c>
      <c r="F206" s="59">
        <v>4420308</v>
      </c>
      <c r="G206" s="60">
        <v>471108</v>
      </c>
      <c r="H206" s="64">
        <f t="shared" si="37"/>
        <v>21.968040752121169</v>
      </c>
      <c r="I206" s="65">
        <f t="shared" si="38"/>
        <v>97.10550628092723</v>
      </c>
      <c r="J206" s="64">
        <f t="shared" si="33"/>
        <v>4.3193222884750471</v>
      </c>
      <c r="K206" s="66">
        <f t="shared" si="30"/>
        <v>1214.3714506953381</v>
      </c>
      <c r="L206" s="33">
        <f t="shared" ref="L206:L269" si="39">(E206/E194-1)*100</f>
        <v>7.4855827634728422</v>
      </c>
      <c r="M206" s="33">
        <f t="shared" ref="M206:M269" si="40">(F206/F194-1)*100</f>
        <v>7.720381274335919</v>
      </c>
      <c r="N206" s="33">
        <f t="shared" si="34"/>
        <v>11.617931092063994</v>
      </c>
      <c r="O206">
        <f t="shared" si="31"/>
        <v>7.720381274335919</v>
      </c>
      <c r="P206" t="str">
        <f t="shared" si="32"/>
        <v/>
      </c>
    </row>
    <row r="207" spans="1:16" x14ac:dyDescent="0.2">
      <c r="A207">
        <f t="shared" si="35"/>
        <v>2011</v>
      </c>
      <c r="B207">
        <f t="shared" si="36"/>
        <v>1</v>
      </c>
      <c r="C207" s="31">
        <v>40544</v>
      </c>
      <c r="D207" s="58">
        <v>21466.625483871001</v>
      </c>
      <c r="E207" s="59">
        <v>4367075</v>
      </c>
      <c r="F207" s="59">
        <v>4462334</v>
      </c>
      <c r="G207" s="60">
        <v>526428</v>
      </c>
      <c r="H207" s="64">
        <f t="shared" si="37"/>
        <v>24.52309052466271</v>
      </c>
      <c r="I207" s="65">
        <f t="shared" si="38"/>
        <v>109.43022063328024</v>
      </c>
      <c r="J207" s="64">
        <f t="shared" si="33"/>
        <v>5.3241087109358931</v>
      </c>
      <c r="K207" s="66">
        <f t="shared" ref="K207:K270" si="41">SUM(I195:I207)</f>
        <v>1237.3882464856831</v>
      </c>
      <c r="L207" s="33">
        <f t="shared" si="39"/>
        <v>7.0632851560910259</v>
      </c>
      <c r="M207" s="33">
        <f t="shared" si="40"/>
        <v>7.234726263115876</v>
      </c>
      <c r="N207" s="33">
        <f t="shared" si="34"/>
        <v>12.985297456433065</v>
      </c>
      <c r="O207">
        <f t="shared" ref="O207:O270" si="42">IF(M207&gt;=0,M207,"")</f>
        <v>7.234726263115876</v>
      </c>
      <c r="P207" t="str">
        <f t="shared" ref="P207:P270" si="43">IF(M207&lt;0,M207,"")</f>
        <v/>
      </c>
    </row>
    <row r="208" spans="1:16" x14ac:dyDescent="0.2">
      <c r="A208">
        <f t="shared" si="35"/>
        <v>2011</v>
      </c>
      <c r="B208">
        <f t="shared" si="36"/>
        <v>2</v>
      </c>
      <c r="C208" s="31">
        <v>40575</v>
      </c>
      <c r="D208" s="58">
        <v>21497.9564285714</v>
      </c>
      <c r="E208" s="59">
        <v>4315615</v>
      </c>
      <c r="F208" s="59">
        <v>4406640</v>
      </c>
      <c r="G208" s="60">
        <v>486274</v>
      </c>
      <c r="H208" s="64">
        <f t="shared" si="37"/>
        <v>22.619545332863726</v>
      </c>
      <c r="I208" s="65">
        <f t="shared" si="38"/>
        <v>99.676193245610605</v>
      </c>
      <c r="J208" s="64">
        <f t="shared" si="33"/>
        <v>7.8879922975780836</v>
      </c>
      <c r="K208" s="66">
        <f t="shared" si="41"/>
        <v>1240.1755376383571</v>
      </c>
      <c r="L208" s="33">
        <f t="shared" si="39"/>
        <v>6.1478257554422155</v>
      </c>
      <c r="M208" s="33">
        <f t="shared" si="40"/>
        <v>6.4384715085353372</v>
      </c>
      <c r="N208" s="33">
        <f t="shared" si="34"/>
        <v>11.564638040959196</v>
      </c>
      <c r="O208">
        <f t="shared" si="42"/>
        <v>6.4384715085353372</v>
      </c>
      <c r="P208" t="str">
        <f t="shared" si="43"/>
        <v/>
      </c>
    </row>
    <row r="209" spans="1:16" x14ac:dyDescent="0.2">
      <c r="A209">
        <f t="shared" si="35"/>
        <v>2011</v>
      </c>
      <c r="B209">
        <f t="shared" si="36"/>
        <v>3</v>
      </c>
      <c r="C209" s="31">
        <v>40603</v>
      </c>
      <c r="D209" s="58">
        <v>21556.352580645202</v>
      </c>
      <c r="E209" s="59">
        <v>4377387</v>
      </c>
      <c r="F209" s="59">
        <v>4475360</v>
      </c>
      <c r="G209" s="60">
        <v>482766</v>
      </c>
      <c r="H209" s="64">
        <f t="shared" si="37"/>
        <v>22.395532741167958</v>
      </c>
      <c r="I209" s="65">
        <f t="shared" si="38"/>
        <v>100.22807140851343</v>
      </c>
      <c r="J209" s="64">
        <f t="shared" ref="J209:J270" si="44">(H209/H197-1)*100</f>
        <v>2.9597040540737307</v>
      </c>
      <c r="K209" s="66">
        <f t="shared" si="41"/>
        <v>1253.6036135270026</v>
      </c>
      <c r="L209" s="33">
        <f t="shared" si="39"/>
        <v>7.1023866526551238</v>
      </c>
      <c r="M209" s="33">
        <f t="shared" si="40"/>
        <v>7.3869821934312352</v>
      </c>
      <c r="N209" s="33">
        <f t="shared" si="34"/>
        <v>12.853466618113863</v>
      </c>
      <c r="O209">
        <f t="shared" si="42"/>
        <v>7.3869821934312352</v>
      </c>
      <c r="P209" t="str">
        <f t="shared" si="43"/>
        <v/>
      </c>
    </row>
    <row r="210" spans="1:16" x14ac:dyDescent="0.2">
      <c r="A210">
        <f t="shared" si="35"/>
        <v>2011</v>
      </c>
      <c r="B210">
        <f t="shared" si="36"/>
        <v>4</v>
      </c>
      <c r="C210" s="31">
        <v>40634</v>
      </c>
      <c r="D210" s="58">
        <v>21633.360000000001</v>
      </c>
      <c r="E210" s="59">
        <v>4371473</v>
      </c>
      <c r="F210" s="59">
        <v>4465653</v>
      </c>
      <c r="G210" s="60">
        <v>501312</v>
      </c>
      <c r="H210" s="64">
        <f t="shared" si="37"/>
        <v>23.173099324376796</v>
      </c>
      <c r="I210" s="65">
        <f t="shared" si="38"/>
        <v>103.48302051720121</v>
      </c>
      <c r="J210" s="64">
        <f t="shared" si="44"/>
        <v>4.0436167992928596</v>
      </c>
      <c r="K210" s="66">
        <f t="shared" si="41"/>
        <v>1266.4360826221362</v>
      </c>
      <c r="L210" s="33">
        <f t="shared" si="39"/>
        <v>6.2520021875189791</v>
      </c>
      <c r="M210" s="33">
        <f t="shared" si="40"/>
        <v>6.4266582077988188</v>
      </c>
      <c r="N210" s="33">
        <f t="shared" si="34"/>
        <v>13.190995629839586</v>
      </c>
      <c r="O210">
        <f t="shared" si="42"/>
        <v>6.4266582077988188</v>
      </c>
      <c r="P210" t="str">
        <f t="shared" si="43"/>
        <v/>
      </c>
    </row>
    <row r="211" spans="1:16" x14ac:dyDescent="0.2">
      <c r="A211">
        <f t="shared" si="35"/>
        <v>2011</v>
      </c>
      <c r="B211">
        <f t="shared" si="36"/>
        <v>5</v>
      </c>
      <c r="C211" s="31">
        <v>40664</v>
      </c>
      <c r="D211" s="58">
        <v>21773.987419354798</v>
      </c>
      <c r="E211" s="59">
        <v>4379441</v>
      </c>
      <c r="F211" s="59">
        <v>4477945</v>
      </c>
      <c r="G211" s="60">
        <v>495193</v>
      </c>
      <c r="H211" s="64">
        <f t="shared" si="37"/>
        <v>22.742412331873822</v>
      </c>
      <c r="I211" s="65">
        <f t="shared" si="38"/>
        <v>101.83927158945274</v>
      </c>
      <c r="J211" s="64">
        <f t="shared" si="44"/>
        <v>1.712765333096411</v>
      </c>
      <c r="K211" s="66">
        <f t="shared" si="41"/>
        <v>1274.8202060742819</v>
      </c>
      <c r="L211" s="33">
        <f t="shared" si="39"/>
        <v>6.6927553193614653</v>
      </c>
      <c r="M211" s="33">
        <f t="shared" si="40"/>
        <v>7.0747945037770821</v>
      </c>
      <c r="N211" s="33">
        <f t="shared" si="34"/>
        <v>12.965692304305021</v>
      </c>
      <c r="O211">
        <f t="shared" si="42"/>
        <v>7.0747945037770821</v>
      </c>
      <c r="P211" t="str">
        <f t="shared" si="43"/>
        <v/>
      </c>
    </row>
    <row r="212" spans="1:16" x14ac:dyDescent="0.2">
      <c r="A212">
        <f t="shared" si="35"/>
        <v>2011</v>
      </c>
      <c r="B212">
        <f t="shared" si="36"/>
        <v>6</v>
      </c>
      <c r="C212" s="31">
        <v>40695</v>
      </c>
      <c r="D212" s="58">
        <v>21848.666666666701</v>
      </c>
      <c r="E212" s="59">
        <v>4318984</v>
      </c>
      <c r="F212" s="59">
        <v>4415204</v>
      </c>
      <c r="G212" s="60">
        <v>496021</v>
      </c>
      <c r="H212" s="64">
        <f t="shared" si="37"/>
        <v>22.702575290635547</v>
      </c>
      <c r="I212" s="65">
        <f t="shared" si="38"/>
        <v>100.23650123351523</v>
      </c>
      <c r="J212" s="64">
        <f t="shared" si="44"/>
        <v>3.1685422768095828</v>
      </c>
      <c r="K212" s="66">
        <f t="shared" si="41"/>
        <v>1281.5478881206384</v>
      </c>
      <c r="L212" s="33">
        <f t="shared" si="39"/>
        <v>6.4719612114231939</v>
      </c>
      <c r="M212" s="33">
        <f t="shared" si="40"/>
        <v>6.5245247211128676</v>
      </c>
      <c r="N212" s="33">
        <f t="shared" si="34"/>
        <v>12.767860166278201</v>
      </c>
      <c r="O212">
        <f t="shared" si="42"/>
        <v>6.5245247211128676</v>
      </c>
      <c r="P212" t="str">
        <f t="shared" si="43"/>
        <v/>
      </c>
    </row>
    <row r="213" spans="1:16" x14ac:dyDescent="0.2">
      <c r="A213">
        <f t="shared" si="35"/>
        <v>2011</v>
      </c>
      <c r="B213">
        <f t="shared" si="36"/>
        <v>7</v>
      </c>
      <c r="C213" s="31">
        <v>40725</v>
      </c>
      <c r="D213" s="58">
        <v>21924.2767741936</v>
      </c>
      <c r="E213" s="59">
        <v>4353300</v>
      </c>
      <c r="F213" s="59">
        <v>4444986</v>
      </c>
      <c r="G213" s="60">
        <v>504811</v>
      </c>
      <c r="H213" s="64">
        <f t="shared" si="37"/>
        <v>23.025206495942328</v>
      </c>
      <c r="I213" s="65">
        <f t="shared" si="38"/>
        <v>102.34672052157271</v>
      </c>
      <c r="J213" s="64">
        <f t="shared" si="44"/>
        <v>3.5672999288334895</v>
      </c>
      <c r="K213" s="66">
        <f t="shared" si="41"/>
        <v>1292.6874346056484</v>
      </c>
      <c r="L213" s="33">
        <f t="shared" si="39"/>
        <v>5.4839898550440136</v>
      </c>
      <c r="M213" s="33">
        <f t="shared" si="40"/>
        <v>5.2829716751201294</v>
      </c>
      <c r="N213" s="33">
        <f t="shared" si="34"/>
        <v>12.56570006782507</v>
      </c>
      <c r="O213">
        <f t="shared" si="42"/>
        <v>5.2829716751201294</v>
      </c>
      <c r="P213" t="str">
        <f t="shared" si="43"/>
        <v/>
      </c>
    </row>
    <row r="214" spans="1:16" x14ac:dyDescent="0.2">
      <c r="A214">
        <f t="shared" si="35"/>
        <v>2011</v>
      </c>
      <c r="B214">
        <f t="shared" si="36"/>
        <v>8</v>
      </c>
      <c r="C214" s="31">
        <v>40756</v>
      </c>
      <c r="D214" s="58">
        <v>21964.0970967742</v>
      </c>
      <c r="E214" s="59">
        <v>4354908</v>
      </c>
      <c r="F214" s="59">
        <v>4453852</v>
      </c>
      <c r="G214" s="60">
        <v>506646</v>
      </c>
      <c r="H214" s="64">
        <f t="shared" si="37"/>
        <v>23.067007843195594</v>
      </c>
      <c r="I214" s="65">
        <f t="shared" si="38"/>
        <v>102.73703901643238</v>
      </c>
      <c r="J214" s="64">
        <f t="shared" si="44"/>
        <v>4.8023285910777203</v>
      </c>
      <c r="K214" s="66">
        <f t="shared" si="41"/>
        <v>1301.5617520577546</v>
      </c>
      <c r="L214" s="33">
        <f t="shared" si="39"/>
        <v>4.5387833877042594</v>
      </c>
      <c r="M214" s="33">
        <f t="shared" si="40"/>
        <v>4.5338548151597324</v>
      </c>
      <c r="N214" s="33">
        <f t="shared" si="34"/>
        <v>12.219120444358245</v>
      </c>
      <c r="O214">
        <f t="shared" si="42"/>
        <v>4.5338548151597324</v>
      </c>
      <c r="P214" t="str">
        <f t="shared" si="43"/>
        <v/>
      </c>
    </row>
    <row r="215" spans="1:16" x14ac:dyDescent="0.2">
      <c r="A215">
        <f t="shared" si="35"/>
        <v>2011</v>
      </c>
      <c r="B215">
        <f t="shared" si="36"/>
        <v>9</v>
      </c>
      <c r="C215" s="31">
        <v>40787</v>
      </c>
      <c r="D215" s="58">
        <v>21992.348000000002</v>
      </c>
      <c r="E215" s="59">
        <v>4383448</v>
      </c>
      <c r="F215" s="59">
        <v>4479273</v>
      </c>
      <c r="G215" s="60">
        <v>508291</v>
      </c>
      <c r="H215" s="64">
        <f t="shared" si="37"/>
        <v>23.112175198391729</v>
      </c>
      <c r="I215" s="65">
        <f t="shared" si="38"/>
        <v>103.52574233742571</v>
      </c>
      <c r="J215" s="64">
        <f t="shared" si="44"/>
        <v>5.0082264612965499</v>
      </c>
      <c r="K215" s="66">
        <f t="shared" si="41"/>
        <v>1311.3098873213755</v>
      </c>
      <c r="L215" s="33">
        <f t="shared" si="39"/>
        <v>4.6997826202748172</v>
      </c>
      <c r="M215" s="33">
        <f t="shared" si="40"/>
        <v>4.6395551723340533</v>
      </c>
      <c r="N215" s="33">
        <f t="shared" si="34"/>
        <v>12.098444673557808</v>
      </c>
      <c r="O215">
        <f t="shared" si="42"/>
        <v>4.6395551723340533</v>
      </c>
      <c r="P215" t="str">
        <f t="shared" si="43"/>
        <v/>
      </c>
    </row>
    <row r="216" spans="1:16" x14ac:dyDescent="0.2">
      <c r="A216">
        <f t="shared" si="35"/>
        <v>2011</v>
      </c>
      <c r="B216">
        <f t="shared" si="36"/>
        <v>10</v>
      </c>
      <c r="C216" s="31">
        <v>40817</v>
      </c>
      <c r="D216" s="58">
        <v>22053.134516129001</v>
      </c>
      <c r="E216" s="59">
        <v>4374122</v>
      </c>
      <c r="F216" s="59">
        <v>4468273</v>
      </c>
      <c r="G216" s="60">
        <v>539510</v>
      </c>
      <c r="H216" s="64">
        <f t="shared" si="37"/>
        <v>24.464096004376092</v>
      </c>
      <c r="I216" s="65">
        <f t="shared" si="38"/>
        <v>109.31225964576159</v>
      </c>
      <c r="J216" s="64">
        <f t="shared" si="44"/>
        <v>3.5414200684321662</v>
      </c>
      <c r="K216" s="66">
        <f t="shared" si="41"/>
        <v>1326.4051744228102</v>
      </c>
      <c r="L216" s="33">
        <f t="shared" si="39"/>
        <v>4.7290779333559518</v>
      </c>
      <c r="M216" s="33">
        <f t="shared" si="40"/>
        <v>4.6409941879554051</v>
      </c>
      <c r="N216" s="33">
        <f t="shared" si="34"/>
        <v>12.382799783753139</v>
      </c>
      <c r="O216">
        <f t="shared" si="42"/>
        <v>4.6409941879554051</v>
      </c>
      <c r="P216" t="str">
        <f t="shared" si="43"/>
        <v/>
      </c>
    </row>
    <row r="217" spans="1:16" x14ac:dyDescent="0.2">
      <c r="A217">
        <f t="shared" si="35"/>
        <v>2011</v>
      </c>
      <c r="B217">
        <f t="shared" si="36"/>
        <v>11</v>
      </c>
      <c r="C217" s="31">
        <v>40848</v>
      </c>
      <c r="D217" s="58">
        <v>22160.109333333301</v>
      </c>
      <c r="E217" s="59">
        <v>4439081</v>
      </c>
      <c r="F217" s="59">
        <v>4536262</v>
      </c>
      <c r="G217" s="60">
        <v>506309</v>
      </c>
      <c r="H217" s="64">
        <f t="shared" si="37"/>
        <v>22.847766334726902</v>
      </c>
      <c r="I217" s="65">
        <f t="shared" si="38"/>
        <v>103.64345420910094</v>
      </c>
      <c r="J217" s="64">
        <f t="shared" si="44"/>
        <v>3.6082132670457012</v>
      </c>
      <c r="K217" s="66">
        <f t="shared" si="41"/>
        <v>1329.1575192082114</v>
      </c>
      <c r="L217" s="33">
        <f t="shared" si="39"/>
        <v>4.7593976125960058</v>
      </c>
      <c r="M217" s="33">
        <f t="shared" si="40"/>
        <v>4.6451842696183299</v>
      </c>
      <c r="N217" s="33">
        <f t="shared" si="34"/>
        <v>11.10958587676274</v>
      </c>
      <c r="O217">
        <f t="shared" si="42"/>
        <v>4.6451842696183299</v>
      </c>
      <c r="P217" t="str">
        <f t="shared" si="43"/>
        <v/>
      </c>
    </row>
    <row r="218" spans="1:16" x14ac:dyDescent="0.2">
      <c r="A218">
        <f t="shared" si="35"/>
        <v>2011</v>
      </c>
      <c r="B218">
        <f t="shared" si="36"/>
        <v>12</v>
      </c>
      <c r="C218" s="31">
        <v>40878</v>
      </c>
      <c r="D218" s="58">
        <v>22259.9538709677</v>
      </c>
      <c r="E218" s="59">
        <v>4543860</v>
      </c>
      <c r="F218" s="59">
        <v>4640012</v>
      </c>
      <c r="G218" s="60">
        <v>507869</v>
      </c>
      <c r="H218" s="64">
        <f t="shared" si="37"/>
        <v>22.815366237680418</v>
      </c>
      <c r="I218" s="65">
        <f t="shared" si="38"/>
        <v>105.863573127232</v>
      </c>
      <c r="J218" s="64">
        <f t="shared" si="44"/>
        <v>3.8570826370915023</v>
      </c>
      <c r="K218" s="66">
        <f t="shared" si="41"/>
        <v>1339.4275737660262</v>
      </c>
      <c r="L218" s="33">
        <f t="shared" si="39"/>
        <v>5.0413543724579846</v>
      </c>
      <c r="M218" s="33">
        <f t="shared" si="40"/>
        <v>4.9703323840782243</v>
      </c>
      <c r="N218" s="33">
        <f t="shared" si="34"/>
        <v>11.406594744361943</v>
      </c>
      <c r="O218">
        <f t="shared" si="42"/>
        <v>4.9703323840782243</v>
      </c>
      <c r="P218" t="str">
        <f t="shared" si="43"/>
        <v/>
      </c>
    </row>
    <row r="219" spans="1:16" x14ac:dyDescent="0.2">
      <c r="A219">
        <f t="shared" si="35"/>
        <v>2012</v>
      </c>
      <c r="B219">
        <f t="shared" si="36"/>
        <v>1</v>
      </c>
      <c r="C219" s="31">
        <v>40909</v>
      </c>
      <c r="D219" s="58">
        <v>22346.118709677401</v>
      </c>
      <c r="E219" s="59">
        <v>4624991</v>
      </c>
      <c r="F219" s="59">
        <v>4724427</v>
      </c>
      <c r="G219" s="60">
        <v>561779</v>
      </c>
      <c r="H219" s="64">
        <f t="shared" si="37"/>
        <v>25.139891508618504</v>
      </c>
      <c r="I219" s="65">
        <f t="shared" si="38"/>
        <v>118.771582220388</v>
      </c>
      <c r="J219" s="64">
        <f t="shared" si="44"/>
        <v>2.5151845495798408</v>
      </c>
      <c r="K219" s="66">
        <f t="shared" si="41"/>
        <v>1361.093649705487</v>
      </c>
      <c r="L219" s="33">
        <f t="shared" si="39"/>
        <v>5.9059210112031524</v>
      </c>
      <c r="M219" s="33">
        <f t="shared" si="40"/>
        <v>5.8734509787927047</v>
      </c>
      <c r="N219" s="33">
        <f t="shared" si="34"/>
        <v>12.082151546475917</v>
      </c>
      <c r="O219">
        <f t="shared" si="42"/>
        <v>5.8734509787927047</v>
      </c>
      <c r="P219" t="str">
        <f t="shared" si="43"/>
        <v/>
      </c>
    </row>
    <row r="220" spans="1:16" x14ac:dyDescent="0.2">
      <c r="A220">
        <f t="shared" si="35"/>
        <v>2012</v>
      </c>
      <c r="B220">
        <f t="shared" si="36"/>
        <v>2</v>
      </c>
      <c r="C220" s="31">
        <v>40940</v>
      </c>
      <c r="D220" s="58">
        <v>22447.5393103448</v>
      </c>
      <c r="E220" s="59">
        <v>4564107</v>
      </c>
      <c r="F220" s="59">
        <v>4663571</v>
      </c>
      <c r="G220" s="60">
        <v>525889</v>
      </c>
      <c r="H220" s="64">
        <f t="shared" si="37"/>
        <v>23.427467604774279</v>
      </c>
      <c r="I220" s="65">
        <f t="shared" si="38"/>
        <v>109.25565852506477</v>
      </c>
      <c r="J220" s="64">
        <f t="shared" si="44"/>
        <v>3.5717882920340172</v>
      </c>
      <c r="K220" s="66">
        <f t="shared" si="41"/>
        <v>1360.9190875972713</v>
      </c>
      <c r="L220" s="33">
        <f t="shared" si="39"/>
        <v>5.757974240056174</v>
      </c>
      <c r="M220" s="33">
        <f t="shared" si="40"/>
        <v>5.8305420910262695</v>
      </c>
      <c r="N220" s="33">
        <f t="shared" ref="N220:N283" si="45">(K220/K207-1)*100</f>
        <v>9.9831917316516527</v>
      </c>
      <c r="O220">
        <f t="shared" si="42"/>
        <v>5.8305420910262695</v>
      </c>
      <c r="P220" t="str">
        <f t="shared" si="43"/>
        <v/>
      </c>
    </row>
    <row r="221" spans="1:16" x14ac:dyDescent="0.2">
      <c r="A221">
        <f t="shared" si="35"/>
        <v>2012</v>
      </c>
      <c r="B221">
        <f t="shared" si="36"/>
        <v>3</v>
      </c>
      <c r="C221" s="31">
        <v>40969</v>
      </c>
      <c r="D221" s="58">
        <v>22492.497741935498</v>
      </c>
      <c r="E221" s="59">
        <v>4625792</v>
      </c>
      <c r="F221" s="59">
        <v>4727893</v>
      </c>
      <c r="G221" s="60">
        <v>523863</v>
      </c>
      <c r="H221" s="64">
        <f t="shared" si="37"/>
        <v>23.290565859357564</v>
      </c>
      <c r="I221" s="65">
        <f t="shared" si="38"/>
        <v>110.11530329249561</v>
      </c>
      <c r="J221" s="64">
        <f t="shared" si="44"/>
        <v>3.9964805862569897</v>
      </c>
      <c r="K221" s="66">
        <f t="shared" si="41"/>
        <v>1371.3581976441562</v>
      </c>
      <c r="L221" s="33">
        <f t="shared" si="39"/>
        <v>5.6747324374107233</v>
      </c>
      <c r="M221" s="33">
        <f t="shared" si="40"/>
        <v>5.6427415895034194</v>
      </c>
      <c r="N221" s="33">
        <f t="shared" si="45"/>
        <v>10.577749360837085</v>
      </c>
      <c r="O221">
        <f t="shared" si="42"/>
        <v>5.6427415895034194</v>
      </c>
      <c r="P221" t="str">
        <f t="shared" si="43"/>
        <v/>
      </c>
    </row>
    <row r="222" spans="1:16" x14ac:dyDescent="0.2">
      <c r="A222">
        <f t="shared" si="35"/>
        <v>2012</v>
      </c>
      <c r="B222">
        <f t="shared" si="36"/>
        <v>4</v>
      </c>
      <c r="C222" s="31">
        <v>41000</v>
      </c>
      <c r="D222" s="58">
        <v>22567.729666666699</v>
      </c>
      <c r="E222" s="59">
        <v>4651345</v>
      </c>
      <c r="F222" s="59">
        <v>4753795</v>
      </c>
      <c r="G222" s="60">
        <v>539819</v>
      </c>
      <c r="H222" s="64">
        <f t="shared" si="37"/>
        <v>23.919951540244252</v>
      </c>
      <c r="I222" s="65">
        <f t="shared" si="38"/>
        <v>113.71054603225542</v>
      </c>
      <c r="J222" s="64">
        <f t="shared" si="44"/>
        <v>3.222927608487014</v>
      </c>
      <c r="K222" s="66">
        <f t="shared" si="41"/>
        <v>1384.8406722678983</v>
      </c>
      <c r="L222" s="33">
        <f t="shared" si="39"/>
        <v>6.4022355851219848</v>
      </c>
      <c r="M222" s="33">
        <f t="shared" si="40"/>
        <v>6.4524046091355425</v>
      </c>
      <c r="N222" s="33">
        <f t="shared" si="45"/>
        <v>10.46878433699321</v>
      </c>
      <c r="O222">
        <f t="shared" si="42"/>
        <v>6.4524046091355425</v>
      </c>
      <c r="P222" t="str">
        <f t="shared" si="43"/>
        <v/>
      </c>
    </row>
    <row r="223" spans="1:16" x14ac:dyDescent="0.2">
      <c r="A223">
        <f t="shared" si="35"/>
        <v>2012</v>
      </c>
      <c r="B223">
        <f t="shared" si="36"/>
        <v>5</v>
      </c>
      <c r="C223" s="31">
        <v>41030</v>
      </c>
      <c r="D223" s="58">
        <v>22608.960967741899</v>
      </c>
      <c r="E223" s="59">
        <v>4626626</v>
      </c>
      <c r="F223" s="59">
        <v>4727025</v>
      </c>
      <c r="G223" s="60">
        <v>540295</v>
      </c>
      <c r="H223" s="64">
        <f t="shared" si="37"/>
        <v>23.89738302308028</v>
      </c>
      <c r="I223" s="65">
        <f t="shared" si="38"/>
        <v>112.96352698467607</v>
      </c>
      <c r="J223" s="64">
        <f t="shared" si="44"/>
        <v>5.0784880440662317</v>
      </c>
      <c r="K223" s="66">
        <f t="shared" si="41"/>
        <v>1394.3211787353732</v>
      </c>
      <c r="L223" s="33">
        <f t="shared" si="39"/>
        <v>5.6442134966540269</v>
      </c>
      <c r="M223" s="33">
        <f t="shared" si="40"/>
        <v>5.5623729188277293</v>
      </c>
      <c r="N223" s="33">
        <f t="shared" si="45"/>
        <v>10.098030044157703</v>
      </c>
      <c r="O223">
        <f t="shared" si="42"/>
        <v>5.5623729188277293</v>
      </c>
      <c r="P223" t="str">
        <f t="shared" si="43"/>
        <v/>
      </c>
    </row>
    <row r="224" spans="1:16" x14ac:dyDescent="0.2">
      <c r="A224">
        <f t="shared" si="35"/>
        <v>2012</v>
      </c>
      <c r="B224">
        <f t="shared" si="36"/>
        <v>6</v>
      </c>
      <c r="C224" s="31">
        <v>41061</v>
      </c>
      <c r="D224" s="58">
        <v>22626.4866666667</v>
      </c>
      <c r="E224" s="59">
        <v>4614957</v>
      </c>
      <c r="F224" s="59">
        <v>4720654</v>
      </c>
      <c r="G224" s="60">
        <v>533512</v>
      </c>
      <c r="H224" s="64">
        <f t="shared" si="37"/>
        <v>23.579091524888348</v>
      </c>
      <c r="I224" s="65">
        <f t="shared" si="38"/>
        <v>111.30873272333028</v>
      </c>
      <c r="J224" s="64">
        <f t="shared" si="44"/>
        <v>3.860866985492839</v>
      </c>
      <c r="K224" s="66">
        <f t="shared" si="41"/>
        <v>1403.7906398692508</v>
      </c>
      <c r="L224" s="33">
        <f t="shared" si="39"/>
        <v>6.8528385379524437</v>
      </c>
      <c r="M224" s="33">
        <f t="shared" si="40"/>
        <v>6.9181401357672367</v>
      </c>
      <c r="N224" s="33">
        <f t="shared" si="45"/>
        <v>10.11675475337217</v>
      </c>
      <c r="O224">
        <f t="shared" si="42"/>
        <v>6.9181401357672367</v>
      </c>
      <c r="P224" t="str">
        <f t="shared" si="43"/>
        <v/>
      </c>
    </row>
    <row r="225" spans="1:16" x14ac:dyDescent="0.2">
      <c r="A225">
        <f t="shared" si="35"/>
        <v>2012</v>
      </c>
      <c r="B225">
        <f t="shared" si="36"/>
        <v>7</v>
      </c>
      <c r="C225" s="31">
        <v>41091</v>
      </c>
      <c r="D225" s="58">
        <v>22609.474838709699</v>
      </c>
      <c r="E225" s="59">
        <v>4624272</v>
      </c>
      <c r="F225" s="59">
        <v>4746579</v>
      </c>
      <c r="G225" s="60">
        <v>537389</v>
      </c>
      <c r="H225" s="64">
        <f t="shared" si="37"/>
        <v>23.768309694656679</v>
      </c>
      <c r="I225" s="65">
        <f t="shared" si="38"/>
        <v>112.8181596621538</v>
      </c>
      <c r="J225" s="64">
        <f t="shared" si="44"/>
        <v>3.2273465119424971</v>
      </c>
      <c r="K225" s="66">
        <f t="shared" si="41"/>
        <v>1416.3722982978893</v>
      </c>
      <c r="L225" s="33">
        <f t="shared" si="39"/>
        <v>6.224519330163325</v>
      </c>
      <c r="M225" s="33">
        <f t="shared" si="40"/>
        <v>6.7850157458313687</v>
      </c>
      <c r="N225" s="33">
        <f t="shared" si="45"/>
        <v>10.520434813791301</v>
      </c>
      <c r="O225">
        <f t="shared" si="42"/>
        <v>6.7850157458313687</v>
      </c>
      <c r="P225" t="str">
        <f t="shared" si="43"/>
        <v/>
      </c>
    </row>
    <row r="226" spans="1:16" x14ac:dyDescent="0.2">
      <c r="A226">
        <f t="shared" si="35"/>
        <v>2012</v>
      </c>
      <c r="B226">
        <f t="shared" si="36"/>
        <v>8</v>
      </c>
      <c r="C226" s="31">
        <v>41122</v>
      </c>
      <c r="D226" s="58">
        <v>22562.0193548387</v>
      </c>
      <c r="E226" s="59">
        <v>4659495</v>
      </c>
      <c r="F226" s="59">
        <v>4784025</v>
      </c>
      <c r="G226" s="60">
        <v>542594</v>
      </c>
      <c r="H226" s="64">
        <f t="shared" si="37"/>
        <v>24.048999846444779</v>
      </c>
      <c r="I226" s="65">
        <f t="shared" si="38"/>
        <v>115.05101649038799</v>
      </c>
      <c r="J226" s="64">
        <f t="shared" si="44"/>
        <v>4.2571277988222356</v>
      </c>
      <c r="K226" s="66">
        <f t="shared" si="41"/>
        <v>1429.0765942667047</v>
      </c>
      <c r="L226" s="33">
        <f t="shared" si="39"/>
        <v>6.9941087159590909</v>
      </c>
      <c r="M226" s="33">
        <f t="shared" si="40"/>
        <v>7.4132009774909413</v>
      </c>
      <c r="N226" s="33">
        <f t="shared" si="45"/>
        <v>10.550822728671738</v>
      </c>
      <c r="O226">
        <f t="shared" si="42"/>
        <v>7.4132009774909413</v>
      </c>
      <c r="P226" t="str">
        <f t="shared" si="43"/>
        <v/>
      </c>
    </row>
    <row r="227" spans="1:16" x14ac:dyDescent="0.2">
      <c r="A227">
        <f t="shared" si="35"/>
        <v>2012</v>
      </c>
      <c r="B227">
        <f t="shared" si="36"/>
        <v>9</v>
      </c>
      <c r="C227" s="31">
        <v>41153</v>
      </c>
      <c r="D227" s="58">
        <v>22571.054333333301</v>
      </c>
      <c r="E227" s="59">
        <v>4611474</v>
      </c>
      <c r="F227" s="59">
        <v>4725697</v>
      </c>
      <c r="G227" s="60">
        <v>544225</v>
      </c>
      <c r="H227" s="64">
        <f t="shared" si="37"/>
        <v>24.111633952175627</v>
      </c>
      <c r="I227" s="65">
        <f t="shared" si="38"/>
        <v>113.9442762328945</v>
      </c>
      <c r="J227" s="64">
        <f t="shared" si="44"/>
        <v>4.3243820419527124</v>
      </c>
      <c r="K227" s="66">
        <f t="shared" si="41"/>
        <v>1440.2838314831668</v>
      </c>
      <c r="L227" s="33">
        <f t="shared" si="39"/>
        <v>5.2019779862793047</v>
      </c>
      <c r="M227" s="33">
        <f t="shared" si="40"/>
        <v>5.5014284684144155</v>
      </c>
      <c r="N227" s="33">
        <f t="shared" si="45"/>
        <v>10.658125072136926</v>
      </c>
      <c r="O227">
        <f t="shared" si="42"/>
        <v>5.5014284684144155</v>
      </c>
      <c r="P227" t="str">
        <f t="shared" si="43"/>
        <v/>
      </c>
    </row>
    <row r="228" spans="1:16" x14ac:dyDescent="0.2">
      <c r="A228">
        <f t="shared" si="35"/>
        <v>2012</v>
      </c>
      <c r="B228">
        <f t="shared" si="36"/>
        <v>10</v>
      </c>
      <c r="C228" s="31">
        <v>41183</v>
      </c>
      <c r="D228" s="58">
        <v>22650.361935483899</v>
      </c>
      <c r="E228" s="59">
        <v>4650985</v>
      </c>
      <c r="F228" s="59">
        <v>4777298</v>
      </c>
      <c r="G228" s="60">
        <v>576442</v>
      </c>
      <c r="H228" s="64">
        <f t="shared" si="37"/>
        <v>25.449571253735684</v>
      </c>
      <c r="I228" s="65">
        <f t="shared" si="38"/>
        <v>121.58018585132896</v>
      </c>
      <c r="J228" s="64">
        <f t="shared" si="44"/>
        <v>4.0282512347209254</v>
      </c>
      <c r="K228" s="66">
        <f t="shared" si="41"/>
        <v>1458.3382749970699</v>
      </c>
      <c r="L228" s="33">
        <f t="shared" si="39"/>
        <v>6.3295673966112576</v>
      </c>
      <c r="M228" s="33">
        <f t="shared" si="40"/>
        <v>6.9159829759730451</v>
      </c>
      <c r="N228" s="33">
        <f t="shared" si="45"/>
        <v>11.212329678687215</v>
      </c>
      <c r="O228">
        <f t="shared" si="42"/>
        <v>6.9159829759730451</v>
      </c>
      <c r="P228" t="str">
        <f t="shared" si="43"/>
        <v/>
      </c>
    </row>
    <row r="229" spans="1:16" x14ac:dyDescent="0.2">
      <c r="A229">
        <f t="shared" si="35"/>
        <v>2012</v>
      </c>
      <c r="B229">
        <f t="shared" si="36"/>
        <v>11</v>
      </c>
      <c r="C229" s="31">
        <v>41214</v>
      </c>
      <c r="D229" s="58">
        <v>22813.4506666667</v>
      </c>
      <c r="E229" s="59">
        <v>4729535</v>
      </c>
      <c r="F229" s="59">
        <v>4849776</v>
      </c>
      <c r="G229" s="60">
        <v>547031</v>
      </c>
      <c r="H229" s="64">
        <f t="shared" si="37"/>
        <v>23.978441840860164</v>
      </c>
      <c r="I229" s="65">
        <f t="shared" si="38"/>
        <v>116.29007175719944</v>
      </c>
      <c r="J229" s="64">
        <f t="shared" si="44"/>
        <v>4.9487354237106373</v>
      </c>
      <c r="K229" s="66">
        <f t="shared" si="41"/>
        <v>1465.3160871085079</v>
      </c>
      <c r="L229" s="33">
        <f t="shared" si="39"/>
        <v>6.5431110628528799</v>
      </c>
      <c r="M229" s="33">
        <f t="shared" si="40"/>
        <v>6.9112851065480818</v>
      </c>
      <c r="N229" s="33">
        <f t="shared" si="45"/>
        <v>10.472736036041574</v>
      </c>
      <c r="O229">
        <f t="shared" si="42"/>
        <v>6.9112851065480818</v>
      </c>
      <c r="P229" t="str">
        <f t="shared" si="43"/>
        <v/>
      </c>
    </row>
    <row r="230" spans="1:16" x14ac:dyDescent="0.2">
      <c r="A230">
        <f t="shared" si="35"/>
        <v>2012</v>
      </c>
      <c r="B230">
        <f t="shared" si="36"/>
        <v>12</v>
      </c>
      <c r="C230" s="31">
        <v>41244</v>
      </c>
      <c r="D230" s="58">
        <v>22886.633548387101</v>
      </c>
      <c r="E230" s="59">
        <v>4763458</v>
      </c>
      <c r="F230" s="59">
        <v>4871832</v>
      </c>
      <c r="G230" s="60">
        <v>547553</v>
      </c>
      <c r="H230" s="64">
        <f t="shared" si="37"/>
        <v>23.924575837785802</v>
      </c>
      <c r="I230" s="65">
        <f t="shared" si="38"/>
        <v>116.55651415295169</v>
      </c>
      <c r="J230" s="64">
        <f t="shared" si="44"/>
        <v>4.8616778207727585</v>
      </c>
      <c r="K230" s="66">
        <f t="shared" si="41"/>
        <v>1478.2291470523585</v>
      </c>
      <c r="L230" s="33">
        <f t="shared" si="39"/>
        <v>4.8328513642585724</v>
      </c>
      <c r="M230" s="33">
        <f t="shared" si="40"/>
        <v>4.9961077686867972</v>
      </c>
      <c r="N230" s="33">
        <f t="shared" si="45"/>
        <v>11.215497462855284</v>
      </c>
      <c r="O230">
        <f t="shared" si="42"/>
        <v>4.9961077686867972</v>
      </c>
      <c r="P230" t="str">
        <f t="shared" si="43"/>
        <v/>
      </c>
    </row>
    <row r="231" spans="1:16" x14ac:dyDescent="0.2">
      <c r="A231">
        <f t="shared" si="35"/>
        <v>2013</v>
      </c>
      <c r="B231">
        <f t="shared" si="36"/>
        <v>1</v>
      </c>
      <c r="C231" s="31">
        <v>41275</v>
      </c>
      <c r="D231" s="58">
        <v>22811.8251612903</v>
      </c>
      <c r="E231" s="59">
        <v>4825008</v>
      </c>
      <c r="F231" s="59">
        <v>4960478</v>
      </c>
      <c r="G231" s="60">
        <v>601479</v>
      </c>
      <c r="H231" s="64">
        <f t="shared" si="37"/>
        <v>26.366982727040096</v>
      </c>
      <c r="I231" s="65">
        <f t="shared" si="38"/>
        <v>130.79283774386241</v>
      </c>
      <c r="J231" s="64">
        <f t="shared" si="44"/>
        <v>4.8810521636535986</v>
      </c>
      <c r="K231" s="66">
        <f t="shared" si="41"/>
        <v>1503.1584116689889</v>
      </c>
      <c r="L231" s="33">
        <f t="shared" si="39"/>
        <v>4.3247003075249202</v>
      </c>
      <c r="M231" s="33">
        <f t="shared" si="40"/>
        <v>4.9963942717286214</v>
      </c>
      <c r="N231" s="33">
        <f t="shared" si="45"/>
        <v>12.223941115577164</v>
      </c>
      <c r="O231">
        <f t="shared" si="42"/>
        <v>4.9963942717286214</v>
      </c>
      <c r="P231" t="str">
        <f t="shared" si="43"/>
        <v/>
      </c>
    </row>
    <row r="232" spans="1:16" x14ac:dyDescent="0.2">
      <c r="A232">
        <f t="shared" si="35"/>
        <v>2013</v>
      </c>
      <c r="B232">
        <f t="shared" si="36"/>
        <v>2</v>
      </c>
      <c r="C232" s="31">
        <v>41306</v>
      </c>
      <c r="D232" s="58">
        <v>22818.5889285714</v>
      </c>
      <c r="E232" s="59">
        <v>4804441</v>
      </c>
      <c r="F232" s="59">
        <v>4927557</v>
      </c>
      <c r="G232" s="60">
        <v>565762</v>
      </c>
      <c r="H232" s="64">
        <f t="shared" si="37"/>
        <v>24.793908237314504</v>
      </c>
      <c r="I232" s="65">
        <f t="shared" si="38"/>
        <v>122.17339609213674</v>
      </c>
      <c r="J232" s="64">
        <f t="shared" si="44"/>
        <v>5.8326433551945556</v>
      </c>
      <c r="K232" s="66">
        <f t="shared" si="41"/>
        <v>1506.5602255407377</v>
      </c>
      <c r="L232" s="33">
        <f t="shared" si="39"/>
        <v>5.265739825994431</v>
      </c>
      <c r="M232" s="33">
        <f t="shared" si="40"/>
        <v>5.6605978551629299</v>
      </c>
      <c r="N232" s="33">
        <f t="shared" si="45"/>
        <v>10.687477372826383</v>
      </c>
      <c r="O232">
        <f t="shared" si="42"/>
        <v>5.6605978551629299</v>
      </c>
      <c r="P232" t="str">
        <f t="shared" si="43"/>
        <v/>
      </c>
    </row>
    <row r="233" spans="1:16" x14ac:dyDescent="0.2">
      <c r="A233">
        <f t="shared" si="35"/>
        <v>2013</v>
      </c>
      <c r="B233">
        <f t="shared" si="36"/>
        <v>3</v>
      </c>
      <c r="C233" s="31">
        <v>41334</v>
      </c>
      <c r="D233" s="58">
        <v>22857.279677419399</v>
      </c>
      <c r="E233" s="59">
        <v>4802595</v>
      </c>
      <c r="F233" s="59">
        <v>4928334</v>
      </c>
      <c r="G233" s="60">
        <v>558339</v>
      </c>
      <c r="H233" s="64">
        <f t="shared" si="37"/>
        <v>24.427185031628262</v>
      </c>
      <c r="I233" s="65">
        <f t="shared" si="38"/>
        <v>120.38532651566463</v>
      </c>
      <c r="J233" s="64">
        <f t="shared" si="44"/>
        <v>4.8801698470285704</v>
      </c>
      <c r="K233" s="66">
        <f t="shared" si="41"/>
        <v>1517.6898935313377</v>
      </c>
      <c r="L233" s="33">
        <f t="shared" si="39"/>
        <v>3.8221130565317285</v>
      </c>
      <c r="M233" s="33">
        <f t="shared" si="40"/>
        <v>4.239541800121116</v>
      </c>
      <c r="N233" s="33">
        <f t="shared" si="45"/>
        <v>11.519480280848171</v>
      </c>
      <c r="O233">
        <f t="shared" si="42"/>
        <v>4.239541800121116</v>
      </c>
      <c r="P233" t="str">
        <f t="shared" si="43"/>
        <v/>
      </c>
    </row>
    <row r="234" spans="1:16" x14ac:dyDescent="0.2">
      <c r="A234">
        <f t="shared" si="35"/>
        <v>2013</v>
      </c>
      <c r="B234">
        <f t="shared" si="36"/>
        <v>4</v>
      </c>
      <c r="C234" s="31">
        <v>41365</v>
      </c>
      <c r="D234" s="58">
        <v>22898.588</v>
      </c>
      <c r="E234" s="59">
        <v>4801038</v>
      </c>
      <c r="F234" s="59">
        <v>4922693</v>
      </c>
      <c r="G234" s="60">
        <v>574358</v>
      </c>
      <c r="H234" s="64">
        <f t="shared" si="37"/>
        <v>25.082681954013932</v>
      </c>
      <c r="I234" s="65">
        <f t="shared" si="38"/>
        <v>123.4743428762507</v>
      </c>
      <c r="J234" s="64">
        <f t="shared" si="44"/>
        <v>4.8609229488338901</v>
      </c>
      <c r="K234" s="66">
        <f t="shared" si="41"/>
        <v>1531.0489331150927</v>
      </c>
      <c r="L234" s="33">
        <f t="shared" si="39"/>
        <v>3.2182734241386068</v>
      </c>
      <c r="M234" s="33">
        <f t="shared" si="40"/>
        <v>3.5529087812999904</v>
      </c>
      <c r="N234" s="33">
        <f t="shared" si="45"/>
        <v>11.644713667462492</v>
      </c>
      <c r="O234">
        <f t="shared" si="42"/>
        <v>3.5529087812999904</v>
      </c>
      <c r="P234" t="str">
        <f t="shared" si="43"/>
        <v/>
      </c>
    </row>
    <row r="235" spans="1:16" x14ac:dyDescent="0.2">
      <c r="A235">
        <f t="shared" si="35"/>
        <v>2013</v>
      </c>
      <c r="B235">
        <f t="shared" si="36"/>
        <v>5</v>
      </c>
      <c r="C235" s="31">
        <v>41395</v>
      </c>
      <c r="D235" s="58">
        <v>22933.6912903226</v>
      </c>
      <c r="E235" s="59">
        <v>4827537</v>
      </c>
      <c r="F235" s="59">
        <v>4971417</v>
      </c>
      <c r="G235" s="60">
        <v>574667</v>
      </c>
      <c r="H235" s="64">
        <f t="shared" si="37"/>
        <v>25.057762953428</v>
      </c>
      <c r="I235" s="65">
        <f t="shared" si="38"/>
        <v>124.57258872864216</v>
      </c>
      <c r="J235" s="64">
        <f t="shared" si="44"/>
        <v>4.855677833957861</v>
      </c>
      <c r="K235" s="66">
        <f t="shared" si="41"/>
        <v>1541.9109758114794</v>
      </c>
      <c r="L235" s="33">
        <f t="shared" si="39"/>
        <v>4.342494941237951</v>
      </c>
      <c r="M235" s="33">
        <f t="shared" si="40"/>
        <v>5.1701017024449847</v>
      </c>
      <c r="N235" s="33">
        <f t="shared" si="45"/>
        <v>11.342120916072851</v>
      </c>
      <c r="O235">
        <f t="shared" si="42"/>
        <v>5.1701017024449847</v>
      </c>
      <c r="P235" t="str">
        <f t="shared" si="43"/>
        <v/>
      </c>
    </row>
    <row r="236" spans="1:16" x14ac:dyDescent="0.2">
      <c r="A236">
        <f t="shared" si="35"/>
        <v>2013</v>
      </c>
      <c r="B236">
        <f t="shared" si="36"/>
        <v>6</v>
      </c>
      <c r="C236" s="31">
        <v>41426</v>
      </c>
      <c r="D236" s="58">
        <v>22857.106666666699</v>
      </c>
      <c r="E236" s="59">
        <v>4767777</v>
      </c>
      <c r="F236" s="59">
        <v>4897004</v>
      </c>
      <c r="G236" s="60">
        <v>569077</v>
      </c>
      <c r="H236" s="64">
        <f t="shared" si="37"/>
        <v>24.897158170500401</v>
      </c>
      <c r="I236" s="65">
        <f t="shared" si="38"/>
        <v>121.92148314957315</v>
      </c>
      <c r="J236" s="64">
        <f t="shared" si="44"/>
        <v>5.5899806157535759</v>
      </c>
      <c r="K236" s="66">
        <f t="shared" si="41"/>
        <v>1550.8689319763764</v>
      </c>
      <c r="L236" s="33">
        <f t="shared" si="39"/>
        <v>3.3114068018401888</v>
      </c>
      <c r="M236" s="33">
        <f t="shared" si="40"/>
        <v>3.7357111959486877</v>
      </c>
      <c r="N236" s="33">
        <f t="shared" si="45"/>
        <v>11.227524592503823</v>
      </c>
      <c r="O236">
        <f t="shared" si="42"/>
        <v>3.7357111959486877</v>
      </c>
      <c r="P236" t="str">
        <f t="shared" si="43"/>
        <v/>
      </c>
    </row>
    <row r="237" spans="1:16" x14ac:dyDescent="0.2">
      <c r="A237">
        <f t="shared" si="35"/>
        <v>2013</v>
      </c>
      <c r="B237">
        <f t="shared" si="36"/>
        <v>7</v>
      </c>
      <c r="C237" s="31">
        <v>41456</v>
      </c>
      <c r="D237" s="58">
        <v>22888.712258064501</v>
      </c>
      <c r="E237" s="59">
        <v>4762466</v>
      </c>
      <c r="F237" s="59">
        <v>4909997</v>
      </c>
      <c r="G237" s="60">
        <v>577994</v>
      </c>
      <c r="H237" s="64">
        <f t="shared" si="37"/>
        <v>25.252359917991992</v>
      </c>
      <c r="I237" s="65">
        <f t="shared" si="38"/>
        <v>123.98901144026094</v>
      </c>
      <c r="J237" s="64">
        <f t="shared" si="44"/>
        <v>6.2438189437969971</v>
      </c>
      <c r="K237" s="66">
        <f t="shared" si="41"/>
        <v>1563.549210693307</v>
      </c>
      <c r="L237" s="33">
        <f t="shared" si="39"/>
        <v>2.9884487763695455</v>
      </c>
      <c r="M237" s="33">
        <f t="shared" si="40"/>
        <v>3.4428585303225789</v>
      </c>
      <c r="N237" s="33">
        <f t="shared" si="45"/>
        <v>11.380512612545711</v>
      </c>
      <c r="O237">
        <f t="shared" si="42"/>
        <v>3.4428585303225789</v>
      </c>
      <c r="P237" t="str">
        <f t="shared" si="43"/>
        <v/>
      </c>
    </row>
    <row r="238" spans="1:16" x14ac:dyDescent="0.2">
      <c r="A238">
        <f t="shared" si="35"/>
        <v>2013</v>
      </c>
      <c r="B238">
        <f t="shared" si="36"/>
        <v>8</v>
      </c>
      <c r="C238" s="31">
        <v>41487</v>
      </c>
      <c r="D238" s="58">
        <v>23002.783548387099</v>
      </c>
      <c r="E238" s="59">
        <v>4800029</v>
      </c>
      <c r="F238" s="59">
        <v>4936663</v>
      </c>
      <c r="G238" s="60">
        <v>575267</v>
      </c>
      <c r="H238" s="64">
        <f t="shared" si="37"/>
        <v>25.008582060945244</v>
      </c>
      <c r="I238" s="65">
        <f t="shared" si="38"/>
        <v>123.45894174273214</v>
      </c>
      <c r="J238" s="64">
        <f t="shared" si="44"/>
        <v>3.9901127723709573</v>
      </c>
      <c r="K238" s="66">
        <f t="shared" si="41"/>
        <v>1574.1899927738853</v>
      </c>
      <c r="L238" s="33">
        <f t="shared" si="39"/>
        <v>3.0160779226074963</v>
      </c>
      <c r="M238" s="33">
        <f t="shared" si="40"/>
        <v>3.1905769723193256</v>
      </c>
      <c r="N238" s="33">
        <f t="shared" si="45"/>
        <v>11.142387821736687</v>
      </c>
      <c r="O238">
        <f t="shared" si="42"/>
        <v>3.1905769723193256</v>
      </c>
      <c r="P238" t="str">
        <f t="shared" si="43"/>
        <v/>
      </c>
    </row>
    <row r="239" spans="1:16" x14ac:dyDescent="0.2">
      <c r="A239">
        <f t="shared" si="35"/>
        <v>2013</v>
      </c>
      <c r="B239">
        <f t="shared" si="36"/>
        <v>9</v>
      </c>
      <c r="C239" s="31">
        <v>41518</v>
      </c>
      <c r="D239" s="58">
        <v>23067.9173333328</v>
      </c>
      <c r="E239" s="59">
        <v>4784884</v>
      </c>
      <c r="F239" s="59">
        <v>4907315</v>
      </c>
      <c r="G239" s="60">
        <v>584987</v>
      </c>
      <c r="H239" s="64">
        <f t="shared" si="37"/>
        <v>25.359333118239608</v>
      </c>
      <c r="I239" s="65">
        <f t="shared" si="38"/>
        <v>124.44623580113401</v>
      </c>
      <c r="J239" s="64">
        <f t="shared" si="44"/>
        <v>5.1746769569359641</v>
      </c>
      <c r="K239" s="66">
        <f t="shared" si="41"/>
        <v>1583.5852120846314</v>
      </c>
      <c r="L239" s="33">
        <f t="shared" si="39"/>
        <v>3.7604028560065617</v>
      </c>
      <c r="M239" s="33">
        <f t="shared" si="40"/>
        <v>3.8432002728909564</v>
      </c>
      <c r="N239" s="33">
        <f t="shared" si="45"/>
        <v>10.811780028992013</v>
      </c>
      <c r="O239">
        <f t="shared" si="42"/>
        <v>3.8432002728909564</v>
      </c>
      <c r="P239" t="str">
        <f t="shared" si="43"/>
        <v/>
      </c>
    </row>
    <row r="240" spans="1:16" x14ac:dyDescent="0.2">
      <c r="A240">
        <f t="shared" si="35"/>
        <v>2013</v>
      </c>
      <c r="B240">
        <f t="shared" si="36"/>
        <v>10</v>
      </c>
      <c r="C240" s="31">
        <v>41548</v>
      </c>
      <c r="D240" s="58">
        <v>23133.467741935401</v>
      </c>
      <c r="E240" s="59">
        <v>4756143</v>
      </c>
      <c r="F240" s="59">
        <v>4898466</v>
      </c>
      <c r="G240" s="60">
        <v>619295</v>
      </c>
      <c r="H240" s="64">
        <f t="shared" si="37"/>
        <v>26.770521692144211</v>
      </c>
      <c r="I240" s="65">
        <f t="shared" si="38"/>
        <v>131.13449031123088</v>
      </c>
      <c r="J240" s="64">
        <f t="shared" si="44"/>
        <v>5.1904624452745018</v>
      </c>
      <c r="K240" s="66">
        <f t="shared" si="41"/>
        <v>1600.7754261629677</v>
      </c>
      <c r="L240" s="33">
        <f t="shared" si="39"/>
        <v>2.2609834260914674</v>
      </c>
      <c r="M240" s="33">
        <f t="shared" si="40"/>
        <v>2.5363291132351362</v>
      </c>
      <c r="N240" s="33">
        <f t="shared" si="45"/>
        <v>11.143053276834403</v>
      </c>
      <c r="O240">
        <f t="shared" si="42"/>
        <v>2.5363291132351362</v>
      </c>
      <c r="P240" t="str">
        <f t="shared" si="43"/>
        <v/>
      </c>
    </row>
    <row r="241" spans="1:16" x14ac:dyDescent="0.2">
      <c r="A241">
        <f t="shared" si="35"/>
        <v>2013</v>
      </c>
      <c r="B241">
        <f t="shared" si="36"/>
        <v>11</v>
      </c>
      <c r="C241" s="31">
        <v>41579</v>
      </c>
      <c r="D241" s="58">
        <v>23221.8786666667</v>
      </c>
      <c r="E241" s="59">
        <v>4832535</v>
      </c>
      <c r="F241" s="59">
        <v>4951626</v>
      </c>
      <c r="G241" s="60">
        <v>588495</v>
      </c>
      <c r="H241" s="64">
        <f t="shared" si="37"/>
        <v>25.342264872167355</v>
      </c>
      <c r="I241" s="65">
        <f t="shared" si="38"/>
        <v>125.48541763991055</v>
      </c>
      <c r="J241" s="64">
        <f t="shared" si="44"/>
        <v>5.6877049824946679</v>
      </c>
      <c r="K241" s="66">
        <f t="shared" si="41"/>
        <v>1604.6806579515494</v>
      </c>
      <c r="L241" s="33">
        <f t="shared" si="39"/>
        <v>2.1778039490140122</v>
      </c>
      <c r="M241" s="33">
        <f t="shared" si="40"/>
        <v>2.1000969941704417</v>
      </c>
      <c r="N241" s="33">
        <f t="shared" si="45"/>
        <v>10.034872255874493</v>
      </c>
      <c r="O241">
        <f t="shared" si="42"/>
        <v>2.1000969941704417</v>
      </c>
      <c r="P241" t="str">
        <f t="shared" si="43"/>
        <v/>
      </c>
    </row>
    <row r="242" spans="1:16" x14ac:dyDescent="0.2">
      <c r="A242">
        <f t="shared" si="35"/>
        <v>2013</v>
      </c>
      <c r="B242">
        <f t="shared" si="36"/>
        <v>12</v>
      </c>
      <c r="C242" s="31">
        <v>41609</v>
      </c>
      <c r="D242" s="58">
        <v>23267.172580645201</v>
      </c>
      <c r="E242" s="59">
        <v>4874574</v>
      </c>
      <c r="F242" s="59">
        <v>4992319</v>
      </c>
      <c r="G242" s="60">
        <v>593180</v>
      </c>
      <c r="H242" s="64">
        <f t="shared" si="37"/>
        <v>25.494288055156165</v>
      </c>
      <c r="I242" s="65">
        <f t="shared" si="38"/>
        <v>127.27561864922917</v>
      </c>
      <c r="J242" s="64">
        <f t="shared" si="44"/>
        <v>6.5610869259015381</v>
      </c>
      <c r="K242" s="66">
        <f t="shared" si="41"/>
        <v>1615.6662048435792</v>
      </c>
      <c r="L242" s="33">
        <f t="shared" si="39"/>
        <v>2.332675128026751</v>
      </c>
      <c r="M242" s="33">
        <f t="shared" si="40"/>
        <v>2.4731353626315622</v>
      </c>
      <c r="N242" s="33">
        <f t="shared" si="45"/>
        <v>10.260592854866935</v>
      </c>
      <c r="O242">
        <f t="shared" si="42"/>
        <v>2.4731353626315622</v>
      </c>
      <c r="P242" t="str">
        <f t="shared" si="43"/>
        <v/>
      </c>
    </row>
    <row r="243" spans="1:16" x14ac:dyDescent="0.2">
      <c r="A243">
        <f t="shared" si="35"/>
        <v>2014</v>
      </c>
      <c r="B243">
        <f t="shared" si="36"/>
        <v>1</v>
      </c>
      <c r="C243" s="31">
        <v>41640</v>
      </c>
      <c r="D243" s="58">
        <v>23369.908064516101</v>
      </c>
      <c r="E243" s="59">
        <v>4960739</v>
      </c>
      <c r="F243" s="59">
        <v>5079821</v>
      </c>
      <c r="G243" s="60">
        <v>640821</v>
      </c>
      <c r="H243" s="64">
        <f t="shared" si="37"/>
        <v>27.420775393335674</v>
      </c>
      <c r="I243" s="65">
        <f t="shared" si="38"/>
        <v>139.2926306793498</v>
      </c>
      <c r="J243" s="64">
        <f t="shared" si="44"/>
        <v>3.9966372990220211</v>
      </c>
      <c r="K243" s="66">
        <f t="shared" si="41"/>
        <v>1638.4023213699772</v>
      </c>
      <c r="L243" s="33">
        <f t="shared" si="39"/>
        <v>2.8130730560446793</v>
      </c>
      <c r="M243" s="33">
        <f t="shared" si="40"/>
        <v>2.4058770142716179</v>
      </c>
      <c r="N243" s="33">
        <f t="shared" si="45"/>
        <v>10.835476667268384</v>
      </c>
      <c r="O243">
        <f t="shared" si="42"/>
        <v>2.4058770142716179</v>
      </c>
      <c r="P243" t="str">
        <f t="shared" si="43"/>
        <v/>
      </c>
    </row>
    <row r="244" spans="1:16" x14ac:dyDescent="0.2">
      <c r="A244">
        <f t="shared" si="35"/>
        <v>2014</v>
      </c>
      <c r="B244">
        <f t="shared" si="36"/>
        <v>2</v>
      </c>
      <c r="C244" s="31">
        <v>41671</v>
      </c>
      <c r="D244" s="58">
        <v>23482.161428571399</v>
      </c>
      <c r="E244" s="59">
        <v>4849116</v>
      </c>
      <c r="F244" s="59">
        <v>4966451</v>
      </c>
      <c r="G244" s="60">
        <v>604626</v>
      </c>
      <c r="H244" s="64">
        <f t="shared" si="37"/>
        <v>25.748311195252015</v>
      </c>
      <c r="I244" s="65">
        <f t="shared" si="38"/>
        <v>127.87772588397056</v>
      </c>
      <c r="J244" s="64">
        <f t="shared" si="44"/>
        <v>3.84934455997199</v>
      </c>
      <c r="K244" s="66">
        <f t="shared" si="41"/>
        <v>1635.4872095100854</v>
      </c>
      <c r="L244" s="33">
        <f t="shared" si="39"/>
        <v>0.92986884426304872</v>
      </c>
      <c r="M244" s="33">
        <f t="shared" si="40"/>
        <v>0.78931608502956774</v>
      </c>
      <c r="N244" s="33">
        <f t="shared" si="45"/>
        <v>8.803383383536346</v>
      </c>
      <c r="O244">
        <f t="shared" si="42"/>
        <v>0.78931608502956774</v>
      </c>
      <c r="P244" t="str">
        <f t="shared" si="43"/>
        <v/>
      </c>
    </row>
    <row r="245" spans="1:16" x14ac:dyDescent="0.2">
      <c r="A245">
        <f t="shared" si="35"/>
        <v>2014</v>
      </c>
      <c r="B245">
        <f t="shared" si="36"/>
        <v>3</v>
      </c>
      <c r="C245" s="31">
        <v>41699</v>
      </c>
      <c r="D245" s="58">
        <v>23552.537419354801</v>
      </c>
      <c r="E245" s="59">
        <v>4908381</v>
      </c>
      <c r="F245" s="59">
        <v>5030927</v>
      </c>
      <c r="G245" s="60">
        <v>598549</v>
      </c>
      <c r="H245" s="64">
        <f t="shared" si="37"/>
        <v>25.413355229748177</v>
      </c>
      <c r="I245" s="65">
        <f t="shared" si="38"/>
        <v>127.85273498593131</v>
      </c>
      <c r="J245" s="64">
        <f t="shared" si="44"/>
        <v>4.0371831500151334</v>
      </c>
      <c r="K245" s="66">
        <f t="shared" si="41"/>
        <v>1641.1665484038799</v>
      </c>
      <c r="L245" s="33">
        <f t="shared" si="39"/>
        <v>2.2026841738685077</v>
      </c>
      <c r="M245" s="33">
        <f t="shared" si="40"/>
        <v>2.0816973849580922</v>
      </c>
      <c r="N245" s="33">
        <f t="shared" si="45"/>
        <v>8.9346791838228015</v>
      </c>
      <c r="O245">
        <f t="shared" si="42"/>
        <v>2.0816973849580922</v>
      </c>
      <c r="P245" t="str">
        <f t="shared" si="43"/>
        <v/>
      </c>
    </row>
    <row r="246" spans="1:16" x14ac:dyDescent="0.2">
      <c r="A246">
        <f t="shared" si="35"/>
        <v>2014</v>
      </c>
      <c r="B246">
        <f t="shared" si="36"/>
        <v>4</v>
      </c>
      <c r="C246" s="31">
        <v>41730</v>
      </c>
      <c r="D246" s="58">
        <v>23685.060333333298</v>
      </c>
      <c r="E246" s="59">
        <v>4921343</v>
      </c>
      <c r="F246" s="59">
        <v>5046207</v>
      </c>
      <c r="G246" s="60">
        <v>620192</v>
      </c>
      <c r="H246" s="64">
        <f t="shared" si="37"/>
        <v>26.184944909224885</v>
      </c>
      <c r="I246" s="65">
        <f t="shared" si="38"/>
        <v>132.13465229554498</v>
      </c>
      <c r="J246" s="64">
        <f t="shared" si="44"/>
        <v>4.3945179276754454</v>
      </c>
      <c r="K246" s="66">
        <f t="shared" si="41"/>
        <v>1652.9158741837605</v>
      </c>
      <c r="L246" s="33">
        <f t="shared" si="39"/>
        <v>2.5058122847600783</v>
      </c>
      <c r="M246" s="33">
        <f t="shared" si="40"/>
        <v>2.5090737935516083</v>
      </c>
      <c r="N246" s="33">
        <f t="shared" si="45"/>
        <v>8.9099875560073158</v>
      </c>
      <c r="O246">
        <f t="shared" si="42"/>
        <v>2.5090737935516083</v>
      </c>
      <c r="P246" t="str">
        <f t="shared" si="43"/>
        <v/>
      </c>
    </row>
    <row r="247" spans="1:16" x14ac:dyDescent="0.2">
      <c r="A247">
        <f t="shared" si="35"/>
        <v>2014</v>
      </c>
      <c r="B247">
        <f t="shared" si="36"/>
        <v>5</v>
      </c>
      <c r="C247" s="31">
        <v>41760</v>
      </c>
      <c r="D247" s="58">
        <v>23860.5496774194</v>
      </c>
      <c r="E247" s="59">
        <v>4900559</v>
      </c>
      <c r="F247" s="59">
        <v>5027739</v>
      </c>
      <c r="G247" s="60">
        <v>615233</v>
      </c>
      <c r="H247" s="64">
        <f t="shared" si="37"/>
        <v>25.784527528392612</v>
      </c>
      <c r="I247" s="65">
        <f t="shared" si="38"/>
        <v>129.63787465107313</v>
      </c>
      <c r="J247" s="64">
        <f t="shared" si="44"/>
        <v>2.9003569724694422</v>
      </c>
      <c r="K247" s="66">
        <f t="shared" si="41"/>
        <v>1659.0794059585828</v>
      </c>
      <c r="L247" s="33">
        <f t="shared" si="39"/>
        <v>1.5126139892868817</v>
      </c>
      <c r="M247" s="33">
        <f t="shared" si="40"/>
        <v>1.1329164300641015</v>
      </c>
      <c r="N247" s="33">
        <f t="shared" si="45"/>
        <v>8.3622717781460807</v>
      </c>
      <c r="O247">
        <f t="shared" si="42"/>
        <v>1.1329164300641015</v>
      </c>
      <c r="P247" t="str">
        <f t="shared" si="43"/>
        <v/>
      </c>
    </row>
    <row r="248" spans="1:16" x14ac:dyDescent="0.2">
      <c r="A248">
        <f t="shared" si="35"/>
        <v>2014</v>
      </c>
      <c r="B248">
        <f t="shared" si="36"/>
        <v>6</v>
      </c>
      <c r="C248" s="31">
        <v>41791</v>
      </c>
      <c r="D248" s="58">
        <v>23986.187000000002</v>
      </c>
      <c r="E248" s="59">
        <v>4839423</v>
      </c>
      <c r="F248" s="59">
        <v>4968371</v>
      </c>
      <c r="G248" s="60">
        <v>615048</v>
      </c>
      <c r="H248" s="64">
        <f t="shared" si="37"/>
        <v>25.641757900078073</v>
      </c>
      <c r="I248" s="65">
        <f t="shared" si="38"/>
        <v>127.39776633976879</v>
      </c>
      <c r="J248" s="64">
        <f t="shared" si="44"/>
        <v>2.9907016876324244</v>
      </c>
      <c r="K248" s="66">
        <f t="shared" si="41"/>
        <v>1661.9045835697095</v>
      </c>
      <c r="L248" s="33">
        <f t="shared" si="39"/>
        <v>1.5027128995336758</v>
      </c>
      <c r="M248" s="33">
        <f t="shared" si="40"/>
        <v>1.4573604595789602</v>
      </c>
      <c r="N248" s="33">
        <f t="shared" si="45"/>
        <v>7.7821359106079235</v>
      </c>
      <c r="O248">
        <f t="shared" si="42"/>
        <v>1.4573604595789602</v>
      </c>
      <c r="P248" t="str">
        <f t="shared" si="43"/>
        <v/>
      </c>
    </row>
    <row r="249" spans="1:16" x14ac:dyDescent="0.2">
      <c r="A249">
        <f t="shared" si="35"/>
        <v>2014</v>
      </c>
      <c r="B249">
        <f t="shared" si="36"/>
        <v>7</v>
      </c>
      <c r="C249" s="31">
        <v>41821</v>
      </c>
      <c r="D249" s="58">
        <v>24048.751612903201</v>
      </c>
      <c r="E249" s="59">
        <v>4851262</v>
      </c>
      <c r="F249" s="59">
        <v>4990448</v>
      </c>
      <c r="G249" s="60">
        <v>622390</v>
      </c>
      <c r="H249" s="64">
        <f t="shared" si="37"/>
        <v>25.880345475648753</v>
      </c>
      <c r="I249" s="65">
        <f t="shared" si="38"/>
        <v>129.15451831826036</v>
      </c>
      <c r="J249" s="64">
        <f t="shared" si="44"/>
        <v>2.4868390902718307</v>
      </c>
      <c r="K249" s="66">
        <f t="shared" si="41"/>
        <v>1669.1376187383969</v>
      </c>
      <c r="L249" s="33">
        <f t="shared" si="39"/>
        <v>1.8644962504719143</v>
      </c>
      <c r="M249" s="33">
        <f t="shared" si="40"/>
        <v>1.6385142394180763</v>
      </c>
      <c r="N249" s="33">
        <f t="shared" si="45"/>
        <v>7.6259627311833889</v>
      </c>
      <c r="O249">
        <f t="shared" si="42"/>
        <v>1.6385142394180763</v>
      </c>
      <c r="P249" t="str">
        <f t="shared" si="43"/>
        <v/>
      </c>
    </row>
    <row r="250" spans="1:16" x14ac:dyDescent="0.2">
      <c r="A250">
        <f t="shared" si="35"/>
        <v>2014</v>
      </c>
      <c r="B250">
        <f t="shared" si="36"/>
        <v>8</v>
      </c>
      <c r="C250" s="31">
        <v>41852</v>
      </c>
      <c r="D250" s="58">
        <v>24081.024516129</v>
      </c>
      <c r="E250" s="59">
        <v>4855739</v>
      </c>
      <c r="F250" s="59">
        <v>4984983</v>
      </c>
      <c r="G250" s="60">
        <v>626481</v>
      </c>
      <c r="H250" s="64">
        <f t="shared" si="37"/>
        <v>26.015545957373835</v>
      </c>
      <c r="I250" s="65">
        <f t="shared" si="38"/>
        <v>129.68705433322728</v>
      </c>
      <c r="J250" s="64">
        <f t="shared" si="44"/>
        <v>4.0264733681207865</v>
      </c>
      <c r="K250" s="66">
        <f t="shared" si="41"/>
        <v>1674.8356616313633</v>
      </c>
      <c r="L250" s="33">
        <f t="shared" si="39"/>
        <v>1.1606179879329881</v>
      </c>
      <c r="M250" s="33">
        <f t="shared" si="40"/>
        <v>0.97879883637996823</v>
      </c>
      <c r="N250" s="33">
        <f t="shared" si="45"/>
        <v>7.1175534595876222</v>
      </c>
      <c r="O250">
        <f t="shared" si="42"/>
        <v>0.97879883637996823</v>
      </c>
      <c r="P250" t="str">
        <f t="shared" si="43"/>
        <v/>
      </c>
    </row>
    <row r="251" spans="1:16" x14ac:dyDescent="0.2">
      <c r="A251">
        <f t="shared" si="35"/>
        <v>2014</v>
      </c>
      <c r="B251">
        <f t="shared" si="36"/>
        <v>9</v>
      </c>
      <c r="C251" s="31">
        <v>41883</v>
      </c>
      <c r="D251" s="58">
        <v>24134.09</v>
      </c>
      <c r="E251" s="59">
        <v>4850242</v>
      </c>
      <c r="F251" s="59">
        <v>4977567</v>
      </c>
      <c r="G251" s="60">
        <v>628011</v>
      </c>
      <c r="H251" s="64">
        <f t="shared" si="37"/>
        <v>26.021739373641186</v>
      </c>
      <c r="I251" s="65">
        <f t="shared" si="38"/>
        <v>129.52495118883704</v>
      </c>
      <c r="J251" s="64">
        <f t="shared" si="44"/>
        <v>2.612080736954181</v>
      </c>
      <c r="K251" s="66">
        <f t="shared" si="41"/>
        <v>1680.9016710774681</v>
      </c>
      <c r="L251" s="33">
        <f t="shared" si="39"/>
        <v>1.3659265302983226</v>
      </c>
      <c r="M251" s="33">
        <f t="shared" si="40"/>
        <v>1.4315771455470028</v>
      </c>
      <c r="N251" s="33">
        <f t="shared" si="45"/>
        <v>6.7788309412097014</v>
      </c>
      <c r="O251">
        <f t="shared" si="42"/>
        <v>1.4315771455470028</v>
      </c>
      <c r="P251" t="str">
        <f t="shared" si="43"/>
        <v/>
      </c>
    </row>
    <row r="252" spans="1:16" x14ac:dyDescent="0.2">
      <c r="A252">
        <f t="shared" si="35"/>
        <v>2014</v>
      </c>
      <c r="B252">
        <f t="shared" si="36"/>
        <v>10</v>
      </c>
      <c r="C252" s="31">
        <v>41913</v>
      </c>
      <c r="D252" s="58">
        <v>24237.7883870968</v>
      </c>
      <c r="E252" s="59">
        <v>4845158</v>
      </c>
      <c r="F252" s="59">
        <v>4978776</v>
      </c>
      <c r="G252" s="60">
        <v>664628</v>
      </c>
      <c r="H252" s="64">
        <f t="shared" si="37"/>
        <v>27.421148719733051</v>
      </c>
      <c r="I252" s="65">
        <f t="shared" si="38"/>
        <v>136.52375713823761</v>
      </c>
      <c r="J252" s="64">
        <f t="shared" si="44"/>
        <v>2.4303860607235217</v>
      </c>
      <c r="K252" s="66">
        <f t="shared" si="41"/>
        <v>1692.9791924145718</v>
      </c>
      <c r="L252" s="33">
        <f t="shared" si="39"/>
        <v>1.8715795551143</v>
      </c>
      <c r="M252" s="33">
        <f t="shared" si="40"/>
        <v>1.6394928534769759</v>
      </c>
      <c r="N252" s="33">
        <f t="shared" si="45"/>
        <v>6.907994561652564</v>
      </c>
      <c r="O252">
        <f t="shared" si="42"/>
        <v>1.6394928534769759</v>
      </c>
      <c r="P252" t="str">
        <f t="shared" si="43"/>
        <v/>
      </c>
    </row>
    <row r="253" spans="1:16" x14ac:dyDescent="0.2">
      <c r="A253">
        <f t="shared" si="35"/>
        <v>2014</v>
      </c>
      <c r="B253">
        <f t="shared" si="36"/>
        <v>11</v>
      </c>
      <c r="C253" s="31">
        <v>41944</v>
      </c>
      <c r="D253" s="58">
        <v>24438.1753333333</v>
      </c>
      <c r="E253" s="59">
        <v>4890161</v>
      </c>
      <c r="F253" s="59">
        <v>5017438</v>
      </c>
      <c r="G253" s="60">
        <v>628373</v>
      </c>
      <c r="H253" s="64">
        <f t="shared" si="37"/>
        <v>25.712762570407978</v>
      </c>
      <c r="I253" s="65">
        <f t="shared" si="38"/>
        <v>129.01219200574266</v>
      </c>
      <c r="J253" s="64">
        <f t="shared" si="44"/>
        <v>1.4619754789459538</v>
      </c>
      <c r="K253" s="66">
        <f t="shared" si="41"/>
        <v>1690.8568941090837</v>
      </c>
      <c r="L253" s="33">
        <f t="shared" si="39"/>
        <v>1.1924590303018956</v>
      </c>
      <c r="M253" s="33">
        <f t="shared" si="40"/>
        <v>1.3290987647289976</v>
      </c>
      <c r="N253" s="33">
        <f t="shared" si="45"/>
        <v>5.6273644930969313</v>
      </c>
      <c r="O253">
        <f t="shared" si="42"/>
        <v>1.3290987647289976</v>
      </c>
      <c r="P253" t="str">
        <f t="shared" si="43"/>
        <v/>
      </c>
    </row>
    <row r="254" spans="1:16" x14ac:dyDescent="0.2">
      <c r="A254">
        <f t="shared" si="35"/>
        <v>2014</v>
      </c>
      <c r="B254">
        <f t="shared" si="36"/>
        <v>12</v>
      </c>
      <c r="C254" s="31">
        <v>41974</v>
      </c>
      <c r="D254" s="58">
        <v>24617.623870967702</v>
      </c>
      <c r="E254" s="59">
        <v>4965216</v>
      </c>
      <c r="F254" s="59">
        <v>5093672</v>
      </c>
      <c r="G254" s="60">
        <v>636713</v>
      </c>
      <c r="H254" s="64">
        <f t="shared" si="37"/>
        <v>25.864112772918535</v>
      </c>
      <c r="I254" s="65">
        <f t="shared" si="38"/>
        <v>131.74330703625751</v>
      </c>
      <c r="J254" s="64">
        <f t="shared" si="44"/>
        <v>1.4506179461150959</v>
      </c>
      <c r="K254" s="66">
        <f t="shared" si="41"/>
        <v>1697.1147835054305</v>
      </c>
      <c r="L254" s="33">
        <f t="shared" si="39"/>
        <v>1.8594855673542021</v>
      </c>
      <c r="M254" s="33">
        <f t="shared" si="40"/>
        <v>2.0301787606120447</v>
      </c>
      <c r="N254" s="33">
        <f t="shared" si="45"/>
        <v>5.7602816545366586</v>
      </c>
      <c r="O254">
        <f t="shared" si="42"/>
        <v>2.0301787606120447</v>
      </c>
      <c r="P254" t="str">
        <f t="shared" si="43"/>
        <v/>
      </c>
    </row>
    <row r="255" spans="1:16" x14ac:dyDescent="0.2">
      <c r="A255">
        <f t="shared" si="35"/>
        <v>2015</v>
      </c>
      <c r="B255">
        <f t="shared" si="36"/>
        <v>1</v>
      </c>
      <c r="C255" s="31">
        <v>42005</v>
      </c>
      <c r="D255" s="58">
        <v>24601.139032258099</v>
      </c>
      <c r="E255" s="59">
        <v>5042892</v>
      </c>
      <c r="F255" s="59">
        <v>5174618</v>
      </c>
      <c r="G255" s="60">
        <v>695587</v>
      </c>
      <c r="H255" s="64">
        <f t="shared" si="37"/>
        <v>28.274585135587245</v>
      </c>
      <c r="I255" s="65">
        <f t="shared" si="38"/>
        <v>146.31017718514218</v>
      </c>
      <c r="J255" s="64">
        <f t="shared" si="44"/>
        <v>3.1137330363716798</v>
      </c>
      <c r="K255" s="66">
        <f t="shared" si="41"/>
        <v>1716.1493420413435</v>
      </c>
      <c r="L255" s="33">
        <f t="shared" si="39"/>
        <v>1.6560637437285086</v>
      </c>
      <c r="M255" s="33">
        <f t="shared" si="40"/>
        <v>1.8661484331829792</v>
      </c>
      <c r="N255" s="33">
        <f t="shared" si="45"/>
        <v>6.219300552089746</v>
      </c>
      <c r="O255">
        <f t="shared" si="42"/>
        <v>1.8661484331829792</v>
      </c>
      <c r="P255" t="str">
        <f t="shared" si="43"/>
        <v/>
      </c>
    </row>
    <row r="256" spans="1:16" x14ac:dyDescent="0.2">
      <c r="A256">
        <f t="shared" si="35"/>
        <v>2015</v>
      </c>
      <c r="B256">
        <f t="shared" si="36"/>
        <v>2</v>
      </c>
      <c r="C256" s="31">
        <v>42036</v>
      </c>
      <c r="D256" s="58">
        <v>24538.6128571429</v>
      </c>
      <c r="E256" s="59">
        <v>4958877</v>
      </c>
      <c r="F256" s="59">
        <v>5089264</v>
      </c>
      <c r="G256" s="60">
        <v>647380</v>
      </c>
      <c r="H256" s="64">
        <f t="shared" si="37"/>
        <v>26.382094365678675</v>
      </c>
      <c r="I256" s="65">
        <f t="shared" si="38"/>
        <v>134.2654430998513</v>
      </c>
      <c r="J256" s="64">
        <f t="shared" si="44"/>
        <v>2.4614552994199013</v>
      </c>
      <c r="K256" s="66">
        <f t="shared" si="41"/>
        <v>1711.1221544618447</v>
      </c>
      <c r="L256" s="33">
        <f t="shared" si="39"/>
        <v>2.2635259705067856</v>
      </c>
      <c r="M256" s="33">
        <f t="shared" si="40"/>
        <v>2.472852344662213</v>
      </c>
      <c r="N256" s="33">
        <f t="shared" si="45"/>
        <v>4.438460086595919</v>
      </c>
      <c r="O256">
        <f t="shared" si="42"/>
        <v>2.472852344662213</v>
      </c>
      <c r="P256" t="str">
        <f t="shared" si="43"/>
        <v/>
      </c>
    </row>
    <row r="257" spans="1:16" x14ac:dyDescent="0.2">
      <c r="A257">
        <f t="shared" si="35"/>
        <v>2015</v>
      </c>
      <c r="B257">
        <f t="shared" si="36"/>
        <v>3</v>
      </c>
      <c r="C257" s="31">
        <v>42064</v>
      </c>
      <c r="D257" s="58">
        <v>24577.931290322598</v>
      </c>
      <c r="E257" s="59">
        <v>5014410</v>
      </c>
      <c r="F257" s="59">
        <v>5156030</v>
      </c>
      <c r="G257" s="60">
        <v>650581</v>
      </c>
      <c r="H257" s="64">
        <f t="shared" si="37"/>
        <v>26.470128519569997</v>
      </c>
      <c r="I257" s="65">
        <f t="shared" si="38"/>
        <v>136.48077675075851</v>
      </c>
      <c r="J257" s="64">
        <f t="shared" si="44"/>
        <v>4.1583383235630045</v>
      </c>
      <c r="K257" s="66">
        <f t="shared" si="41"/>
        <v>1719.7252053286327</v>
      </c>
      <c r="L257" s="33">
        <f t="shared" si="39"/>
        <v>2.1601623834824668</v>
      </c>
      <c r="M257" s="33">
        <f t="shared" si="40"/>
        <v>2.4866788963544995</v>
      </c>
      <c r="N257" s="33">
        <f t="shared" si="45"/>
        <v>5.1506361730447869</v>
      </c>
      <c r="O257">
        <f t="shared" si="42"/>
        <v>2.4866788963544995</v>
      </c>
      <c r="P257" t="str">
        <f t="shared" si="43"/>
        <v/>
      </c>
    </row>
    <row r="258" spans="1:16" x14ac:dyDescent="0.2">
      <c r="A258">
        <f t="shared" si="35"/>
        <v>2015</v>
      </c>
      <c r="B258">
        <f t="shared" si="36"/>
        <v>4</v>
      </c>
      <c r="C258" s="31">
        <v>42095</v>
      </c>
      <c r="D258" s="58">
        <v>24685.425999999999</v>
      </c>
      <c r="E258" s="59">
        <v>5006681</v>
      </c>
      <c r="F258" s="59">
        <v>5141544</v>
      </c>
      <c r="G258" s="60">
        <v>666703</v>
      </c>
      <c r="H258" s="64">
        <f t="shared" si="37"/>
        <v>27.007960081385672</v>
      </c>
      <c r="I258" s="65">
        <f t="shared" si="38"/>
        <v>138.86261510868803</v>
      </c>
      <c r="J258" s="64">
        <f t="shared" si="44"/>
        <v>3.1430853683821924</v>
      </c>
      <c r="K258" s="66">
        <f t="shared" si="41"/>
        <v>1730.7350854513893</v>
      </c>
      <c r="L258" s="33">
        <f t="shared" si="39"/>
        <v>1.7340388589049738</v>
      </c>
      <c r="M258" s="33">
        <f t="shared" si="40"/>
        <v>1.8892804040737898</v>
      </c>
      <c r="N258" s="33">
        <f t="shared" si="45"/>
        <v>5.457614105930908</v>
      </c>
      <c r="O258">
        <f t="shared" si="42"/>
        <v>1.8892804040737898</v>
      </c>
      <c r="P258" t="str">
        <f t="shared" si="43"/>
        <v/>
      </c>
    </row>
    <row r="259" spans="1:16" x14ac:dyDescent="0.2">
      <c r="A259">
        <f t="shared" ref="A259:A322" si="46">YEAR(C259)</f>
        <v>2015</v>
      </c>
      <c r="B259">
        <f t="shared" ref="B259:B322" si="47">MONTH(C259)</f>
        <v>5</v>
      </c>
      <c r="C259" s="31">
        <v>42125</v>
      </c>
      <c r="D259" s="58">
        <v>24832.6138709677</v>
      </c>
      <c r="E259" s="59">
        <v>4956937</v>
      </c>
      <c r="F259" s="59">
        <v>5105387</v>
      </c>
      <c r="G259" s="60">
        <v>660930</v>
      </c>
      <c r="H259" s="64">
        <f t="shared" ref="H259:H322" si="48">G259/D259</f>
        <v>26.6154019642977</v>
      </c>
      <c r="I259" s="65">
        <f t="shared" ref="I259:I322" si="49">H259*F259/1000000</f>
        <v>135.88192718829995</v>
      </c>
      <c r="J259" s="64">
        <f t="shared" si="44"/>
        <v>3.2223760353575326</v>
      </c>
      <c r="K259" s="66">
        <f t="shared" si="41"/>
        <v>1734.4823603441441</v>
      </c>
      <c r="L259" s="33">
        <f t="shared" si="39"/>
        <v>1.1504401844769196</v>
      </c>
      <c r="M259" s="33">
        <f t="shared" si="40"/>
        <v>1.544392021940677</v>
      </c>
      <c r="N259" s="33">
        <f t="shared" si="45"/>
        <v>4.9347028142410876</v>
      </c>
      <c r="O259">
        <f t="shared" si="42"/>
        <v>1.544392021940677</v>
      </c>
      <c r="P259" t="str">
        <f t="shared" si="43"/>
        <v/>
      </c>
    </row>
    <row r="260" spans="1:16" x14ac:dyDescent="0.2">
      <c r="A260">
        <f t="shared" si="46"/>
        <v>2015</v>
      </c>
      <c r="B260">
        <f t="shared" si="47"/>
        <v>6</v>
      </c>
      <c r="C260" s="31">
        <v>42156</v>
      </c>
      <c r="D260" s="58">
        <v>24955.065666666698</v>
      </c>
      <c r="E260" s="59">
        <v>4900829</v>
      </c>
      <c r="F260" s="59">
        <v>5062100</v>
      </c>
      <c r="G260" s="60">
        <v>658316</v>
      </c>
      <c r="H260" s="64">
        <f t="shared" si="48"/>
        <v>26.380054807042015</v>
      </c>
      <c r="I260" s="65">
        <f t="shared" si="49"/>
        <v>133.53847543872737</v>
      </c>
      <c r="J260" s="64">
        <f t="shared" si="44"/>
        <v>2.8792757105069455</v>
      </c>
      <c r="K260" s="66">
        <f t="shared" si="41"/>
        <v>1738.3829611317985</v>
      </c>
      <c r="L260" s="33">
        <f t="shared" si="39"/>
        <v>1.2688702764771742</v>
      </c>
      <c r="M260" s="33">
        <f t="shared" si="40"/>
        <v>1.8865137084167038</v>
      </c>
      <c r="N260" s="33">
        <f t="shared" si="45"/>
        <v>4.7799734532534721</v>
      </c>
      <c r="O260">
        <f t="shared" si="42"/>
        <v>1.8865137084167038</v>
      </c>
      <c r="P260" t="str">
        <f t="shared" si="43"/>
        <v/>
      </c>
    </row>
    <row r="261" spans="1:16" x14ac:dyDescent="0.2">
      <c r="A261">
        <f t="shared" si="46"/>
        <v>2015</v>
      </c>
      <c r="B261">
        <f t="shared" si="47"/>
        <v>7</v>
      </c>
      <c r="C261" s="31">
        <v>42186</v>
      </c>
      <c r="D261" s="58">
        <v>25028.869354838698</v>
      </c>
      <c r="E261" s="59">
        <v>4956946</v>
      </c>
      <c r="F261" s="59">
        <v>5111448</v>
      </c>
      <c r="G261" s="60">
        <v>670216</v>
      </c>
      <c r="H261" s="64">
        <f t="shared" si="48"/>
        <v>26.777717782542609</v>
      </c>
      <c r="I261" s="65">
        <f t="shared" si="49"/>
        <v>136.87291200414188</v>
      </c>
      <c r="J261" s="64">
        <f t="shared" si="44"/>
        <v>3.4673892113929128</v>
      </c>
      <c r="K261" s="66">
        <f t="shared" si="41"/>
        <v>1747.8581067961716</v>
      </c>
      <c r="L261" s="33">
        <f t="shared" si="39"/>
        <v>2.1784846911999445</v>
      </c>
      <c r="M261" s="33">
        <f t="shared" si="40"/>
        <v>2.4246320170052904</v>
      </c>
      <c r="N261" s="33">
        <f t="shared" si="45"/>
        <v>5.1719890585918638</v>
      </c>
      <c r="O261">
        <f t="shared" si="42"/>
        <v>2.4246320170052904</v>
      </c>
      <c r="P261" t="str">
        <f t="shared" si="43"/>
        <v/>
      </c>
    </row>
    <row r="262" spans="1:16" x14ac:dyDescent="0.2">
      <c r="A262">
        <f t="shared" si="46"/>
        <v>2015</v>
      </c>
      <c r="B262">
        <f t="shared" si="47"/>
        <v>8</v>
      </c>
      <c r="C262" s="31">
        <v>42217</v>
      </c>
      <c r="D262" s="58">
        <v>25144.666774193502</v>
      </c>
      <c r="E262" s="59">
        <v>4961847</v>
      </c>
      <c r="F262" s="59">
        <v>5110370</v>
      </c>
      <c r="G262" s="60">
        <v>673294</v>
      </c>
      <c r="H262" s="64">
        <f t="shared" si="48"/>
        <v>26.776811402846498</v>
      </c>
      <c r="I262" s="65">
        <f t="shared" si="49"/>
        <v>136.83941368876467</v>
      </c>
      <c r="J262" s="64">
        <f t="shared" si="44"/>
        <v>2.9261943866947471</v>
      </c>
      <c r="K262" s="66">
        <f t="shared" si="41"/>
        <v>1755.5430021666757</v>
      </c>
      <c r="L262" s="33">
        <f t="shared" si="39"/>
        <v>2.1852080599884083</v>
      </c>
      <c r="M262" s="33">
        <f t="shared" si="40"/>
        <v>2.5152944353070028</v>
      </c>
      <c r="N262" s="33">
        <f t="shared" si="45"/>
        <v>5.1766482558572635</v>
      </c>
      <c r="O262">
        <f t="shared" si="42"/>
        <v>2.5152944353070028</v>
      </c>
      <c r="P262" t="str">
        <f t="shared" si="43"/>
        <v/>
      </c>
    </row>
    <row r="263" spans="1:16" x14ac:dyDescent="0.2">
      <c r="A263">
        <f t="shared" si="46"/>
        <v>2015</v>
      </c>
      <c r="B263">
        <f t="shared" si="47"/>
        <v>9</v>
      </c>
      <c r="C263" s="31">
        <v>42248</v>
      </c>
      <c r="D263" s="58">
        <v>25264.759333333299</v>
      </c>
      <c r="E263" s="59">
        <v>4954608</v>
      </c>
      <c r="F263" s="59">
        <v>5102331</v>
      </c>
      <c r="G263" s="60">
        <v>670425</v>
      </c>
      <c r="H263" s="64">
        <f t="shared" si="48"/>
        <v>26.535974127229007</v>
      </c>
      <c r="I263" s="65">
        <f t="shared" si="49"/>
        <v>135.3953234045585</v>
      </c>
      <c r="J263" s="64">
        <f t="shared" si="44"/>
        <v>1.9761736377573502</v>
      </c>
      <c r="K263" s="66">
        <f t="shared" si="41"/>
        <v>1761.2512712380069</v>
      </c>
      <c r="L263" s="33">
        <f t="shared" si="39"/>
        <v>2.1517689220455383</v>
      </c>
      <c r="M263" s="33">
        <f t="shared" si="40"/>
        <v>2.5065257785580775</v>
      </c>
      <c r="N263" s="33">
        <f t="shared" si="45"/>
        <v>5.159647097702158</v>
      </c>
      <c r="O263">
        <f t="shared" si="42"/>
        <v>2.5065257785580775</v>
      </c>
      <c r="P263" t="str">
        <f t="shared" si="43"/>
        <v/>
      </c>
    </row>
    <row r="264" spans="1:16" x14ac:dyDescent="0.2">
      <c r="A264">
        <f t="shared" si="46"/>
        <v>2015</v>
      </c>
      <c r="B264">
        <f t="shared" si="47"/>
        <v>10</v>
      </c>
      <c r="C264" s="31">
        <v>42278</v>
      </c>
      <c r="D264" s="58">
        <v>25426.518064516102</v>
      </c>
      <c r="E264" s="59">
        <v>4954050</v>
      </c>
      <c r="F264" s="59">
        <v>5112352</v>
      </c>
      <c r="G264" s="60">
        <v>709123</v>
      </c>
      <c r="H264" s="64">
        <f t="shared" si="48"/>
        <v>27.889111603905153</v>
      </c>
      <c r="I264" s="65">
        <f t="shared" si="49"/>
        <v>142.57895548644771</v>
      </c>
      <c r="J264" s="64">
        <f t="shared" si="44"/>
        <v>1.7065765149194556</v>
      </c>
      <c r="K264" s="66">
        <f t="shared" si="41"/>
        <v>1774.3052755356177</v>
      </c>
      <c r="L264" s="33">
        <f t="shared" si="39"/>
        <v>2.2474396087805548</v>
      </c>
      <c r="M264" s="33">
        <f t="shared" si="40"/>
        <v>2.6829084096171352</v>
      </c>
      <c r="N264" s="33">
        <f t="shared" si="45"/>
        <v>5.5567559997889315</v>
      </c>
      <c r="O264">
        <f t="shared" si="42"/>
        <v>2.6829084096171352</v>
      </c>
      <c r="P264" t="str">
        <f t="shared" si="43"/>
        <v/>
      </c>
    </row>
    <row r="265" spans="1:16" x14ac:dyDescent="0.2">
      <c r="A265">
        <f t="shared" si="46"/>
        <v>2015</v>
      </c>
      <c r="B265">
        <f t="shared" si="47"/>
        <v>11</v>
      </c>
      <c r="C265" s="31">
        <v>42309</v>
      </c>
      <c r="D265" s="58">
        <v>25548.234333333301</v>
      </c>
      <c r="E265" s="59">
        <v>4985479</v>
      </c>
      <c r="F265" s="59">
        <v>5131576</v>
      </c>
      <c r="G265" s="60">
        <v>675504</v>
      </c>
      <c r="H265" s="64">
        <f t="shared" si="48"/>
        <v>26.440339914944971</v>
      </c>
      <c r="I265" s="65">
        <f t="shared" si="49"/>
        <v>135.68061373937365</v>
      </c>
      <c r="J265" s="64">
        <f t="shared" si="44"/>
        <v>2.8296350598062014</v>
      </c>
      <c r="K265" s="66">
        <f t="shared" si="41"/>
        <v>1773.462132136754</v>
      </c>
      <c r="L265" s="33">
        <f t="shared" si="39"/>
        <v>1.9491791783542434</v>
      </c>
      <c r="M265" s="33">
        <f t="shared" si="40"/>
        <v>2.2748263157412296</v>
      </c>
      <c r="N265" s="33">
        <f t="shared" si="45"/>
        <v>4.7539237388615208</v>
      </c>
      <c r="O265">
        <f t="shared" si="42"/>
        <v>2.2748263157412296</v>
      </c>
      <c r="P265" t="str">
        <f t="shared" si="43"/>
        <v/>
      </c>
    </row>
    <row r="266" spans="1:16" x14ac:dyDescent="0.2">
      <c r="A266">
        <f t="shared" si="46"/>
        <v>2015</v>
      </c>
      <c r="B266">
        <f t="shared" si="47"/>
        <v>12</v>
      </c>
      <c r="C266" s="31">
        <v>42339</v>
      </c>
      <c r="D266" s="58">
        <v>25625.130645161302</v>
      </c>
      <c r="E266" s="59">
        <v>5050755</v>
      </c>
      <c r="F266" s="59">
        <v>5192625</v>
      </c>
      <c r="G266" s="60">
        <v>679975</v>
      </c>
      <c r="H266" s="64">
        <f t="shared" si="48"/>
        <v>26.535474469020791</v>
      </c>
      <c r="I266" s="65">
        <f t="shared" si="49"/>
        <v>137.78876811469908</v>
      </c>
      <c r="J266" s="64">
        <f t="shared" si="44"/>
        <v>2.5957267585270394</v>
      </c>
      <c r="K266" s="66">
        <f t="shared" si="41"/>
        <v>1782.2387082457103</v>
      </c>
      <c r="L266" s="33">
        <f t="shared" si="39"/>
        <v>1.7227649310724846</v>
      </c>
      <c r="M266" s="33">
        <f t="shared" si="40"/>
        <v>1.9426653306298558</v>
      </c>
      <c r="N266" s="33">
        <f t="shared" si="45"/>
        <v>5.4044676669562808</v>
      </c>
      <c r="O266">
        <f t="shared" si="42"/>
        <v>1.9426653306298558</v>
      </c>
      <c r="P266" t="str">
        <f t="shared" si="43"/>
        <v/>
      </c>
    </row>
    <row r="267" spans="1:16" x14ac:dyDescent="0.2">
      <c r="A267">
        <f t="shared" si="46"/>
        <v>2016</v>
      </c>
      <c r="B267">
        <f t="shared" si="47"/>
        <v>1</v>
      </c>
      <c r="C267" s="31">
        <v>42370</v>
      </c>
      <c r="D267" s="58">
        <v>25629.09</v>
      </c>
      <c r="E267" s="59">
        <v>5109387</v>
      </c>
      <c r="F267" s="59">
        <v>5250257</v>
      </c>
      <c r="G267" s="60">
        <v>741079</v>
      </c>
      <c r="H267" s="64">
        <f t="shared" si="48"/>
        <v>28.915540895131276</v>
      </c>
      <c r="I267" s="65">
        <f t="shared" si="49"/>
        <v>151.81402099344925</v>
      </c>
      <c r="J267" s="64">
        <f t="shared" si="44"/>
        <v>2.2668971320725317</v>
      </c>
      <c r="K267" s="66">
        <f t="shared" si="41"/>
        <v>1802.3094222029019</v>
      </c>
      <c r="L267" s="33">
        <f t="shared" si="39"/>
        <v>1.3185886193874508</v>
      </c>
      <c r="M267" s="33">
        <f t="shared" si="40"/>
        <v>1.4617310881692047</v>
      </c>
      <c r="N267" s="33">
        <f t="shared" si="45"/>
        <v>6.1984398297556087</v>
      </c>
      <c r="O267">
        <f t="shared" si="42"/>
        <v>1.4617310881692047</v>
      </c>
      <c r="P267" t="str">
        <f t="shared" si="43"/>
        <v/>
      </c>
    </row>
    <row r="268" spans="1:16" x14ac:dyDescent="0.2">
      <c r="A268">
        <f t="shared" si="46"/>
        <v>2016</v>
      </c>
      <c r="B268">
        <f t="shared" si="47"/>
        <v>2</v>
      </c>
      <c r="C268" s="31">
        <v>42401</v>
      </c>
      <c r="D268" s="58">
        <v>25661.046551724099</v>
      </c>
      <c r="E268" s="59">
        <v>5053102</v>
      </c>
      <c r="F268" s="59">
        <v>5163260</v>
      </c>
      <c r="G268" s="60">
        <v>692033</v>
      </c>
      <c r="H268" s="64">
        <f t="shared" si="48"/>
        <v>26.968229787709266</v>
      </c>
      <c r="I268" s="65">
        <f t="shared" si="49"/>
        <v>139.24398213368772</v>
      </c>
      <c r="J268" s="64">
        <f t="shared" si="44"/>
        <v>2.2217167974090568</v>
      </c>
      <c r="K268" s="66">
        <f t="shared" si="41"/>
        <v>1795.2432271514476</v>
      </c>
      <c r="L268" s="33">
        <f t="shared" si="39"/>
        <v>1.900127791030104</v>
      </c>
      <c r="M268" s="33">
        <f t="shared" si="40"/>
        <v>1.4539626948022244</v>
      </c>
      <c r="N268" s="33">
        <f t="shared" si="45"/>
        <v>4.6087996640212348</v>
      </c>
      <c r="O268">
        <f t="shared" si="42"/>
        <v>1.4539626948022244</v>
      </c>
      <c r="P268" t="str">
        <f t="shared" si="43"/>
        <v/>
      </c>
    </row>
    <row r="269" spans="1:16" x14ac:dyDescent="0.2">
      <c r="A269">
        <f t="shared" si="46"/>
        <v>2016</v>
      </c>
      <c r="B269">
        <f t="shared" si="47"/>
        <v>3</v>
      </c>
      <c r="C269" s="31">
        <v>42430</v>
      </c>
      <c r="D269" s="58">
        <v>25772.425161290299</v>
      </c>
      <c r="E269" s="59">
        <v>5099243</v>
      </c>
      <c r="F269" s="59">
        <v>5240726</v>
      </c>
      <c r="G269" s="60">
        <v>687718</v>
      </c>
      <c r="H269" s="64">
        <f t="shared" si="48"/>
        <v>26.684256359115928</v>
      </c>
      <c r="I269" s="65">
        <f t="shared" si="49"/>
        <v>139.84487609188417</v>
      </c>
      <c r="J269" s="64">
        <f t="shared" si="44"/>
        <v>0.80894144275733826</v>
      </c>
      <c r="K269" s="66">
        <f t="shared" si="41"/>
        <v>1800.8226601434806</v>
      </c>
      <c r="L269" s="33">
        <f t="shared" si="39"/>
        <v>1.6917842777116388</v>
      </c>
      <c r="M269" s="33">
        <f t="shared" si="40"/>
        <v>1.6426591777006783</v>
      </c>
      <c r="N269" s="33">
        <f t="shared" si="45"/>
        <v>5.2422035123405264</v>
      </c>
      <c r="O269">
        <f t="shared" si="42"/>
        <v>1.6426591777006783</v>
      </c>
      <c r="P269" t="str">
        <f t="shared" si="43"/>
        <v/>
      </c>
    </row>
    <row r="270" spans="1:16" x14ac:dyDescent="0.2">
      <c r="A270">
        <f t="shared" si="46"/>
        <v>2016</v>
      </c>
      <c r="B270">
        <f t="shared" si="47"/>
        <v>4</v>
      </c>
      <c r="C270" s="31">
        <v>42461</v>
      </c>
      <c r="D270" s="58">
        <v>25858.011666666702</v>
      </c>
      <c r="E270" s="59">
        <v>5088301</v>
      </c>
      <c r="F270" s="59">
        <v>5223261</v>
      </c>
      <c r="G270" s="60">
        <v>709244</v>
      </c>
      <c r="H270" s="64">
        <f t="shared" si="48"/>
        <v>27.428404362361672</v>
      </c>
      <c r="I270" s="65">
        <f t="shared" si="49"/>
        <v>143.26571479815357</v>
      </c>
      <c r="J270" s="64">
        <f t="shared" si="44"/>
        <v>1.5567420853297875</v>
      </c>
      <c r="K270" s="66">
        <f t="shared" si="41"/>
        <v>1807.6075981908755</v>
      </c>
      <c r="L270" s="33">
        <f t="shared" ref="L270:L333" si="50">(E270/E258-1)*100</f>
        <v>1.6302216977674533</v>
      </c>
      <c r="M270" s="33">
        <f t="shared" ref="M270:M333" si="51">(F270/F258-1)*100</f>
        <v>1.5893474800565688</v>
      </c>
      <c r="N270" s="33">
        <f t="shared" si="45"/>
        <v>5.1102578824765654</v>
      </c>
      <c r="O270">
        <f t="shared" si="42"/>
        <v>1.5893474800565688</v>
      </c>
      <c r="P270" t="str">
        <f t="shared" si="43"/>
        <v/>
      </c>
    </row>
    <row r="271" spans="1:16" x14ac:dyDescent="0.2">
      <c r="A271">
        <f t="shared" si="46"/>
        <v>2016</v>
      </c>
      <c r="B271">
        <f t="shared" si="47"/>
        <v>5</v>
      </c>
      <c r="C271" s="31">
        <v>42491</v>
      </c>
      <c r="D271" s="58">
        <v>25954.3129032258</v>
      </c>
      <c r="E271" s="59">
        <v>5096704</v>
      </c>
      <c r="F271" s="59">
        <v>5236251</v>
      </c>
      <c r="G271" s="60">
        <v>698762</v>
      </c>
      <c r="H271" s="64">
        <f t="shared" si="48"/>
        <v>26.922770123232681</v>
      </c>
      <c r="I271" s="65">
        <f t="shared" si="49"/>
        <v>140.97438198054724</v>
      </c>
      <c r="J271" s="64">
        <f t="shared" ref="J271:J334" si="52">(H271/H259-1)*100</f>
        <v>1.1548507114312656</v>
      </c>
      <c r="K271" s="66">
        <f t="shared" ref="K271:K334" si="53">SUM(I259:I271)</f>
        <v>1809.7193650627346</v>
      </c>
      <c r="L271" s="33">
        <f t="shared" si="50"/>
        <v>2.8196242962135631</v>
      </c>
      <c r="M271" s="33">
        <f t="shared" si="51"/>
        <v>2.5632532852063905</v>
      </c>
      <c r="N271" s="33">
        <f t="shared" si="45"/>
        <v>4.5636261883918339</v>
      </c>
      <c r="O271">
        <f t="shared" ref="O271:O334" si="54">IF(M271&gt;=0,M271,"")</f>
        <v>2.5632532852063905</v>
      </c>
      <c r="P271" t="str">
        <f t="shared" ref="P271:P334" si="55">IF(M271&lt;0,M271,"")</f>
        <v/>
      </c>
    </row>
    <row r="272" spans="1:16" x14ac:dyDescent="0.2">
      <c r="A272">
        <f t="shared" si="46"/>
        <v>2016</v>
      </c>
      <c r="B272">
        <f t="shared" si="47"/>
        <v>6</v>
      </c>
      <c r="C272" s="31">
        <v>42522</v>
      </c>
      <c r="D272" s="58">
        <v>26025.992666666702</v>
      </c>
      <c r="E272" s="59">
        <v>5033140</v>
      </c>
      <c r="F272" s="59">
        <v>5177277</v>
      </c>
      <c r="G272" s="60">
        <v>695173</v>
      </c>
      <c r="H272" s="64">
        <f t="shared" si="48"/>
        <v>26.710719890825004</v>
      </c>
      <c r="I272" s="65">
        <f t="shared" si="49"/>
        <v>138.2887957442108</v>
      </c>
      <c r="J272" s="64">
        <f t="shared" si="52"/>
        <v>1.2534662501713978</v>
      </c>
      <c r="K272" s="66">
        <f t="shared" si="53"/>
        <v>1812.1262336186455</v>
      </c>
      <c r="L272" s="33">
        <f t="shared" si="50"/>
        <v>2.6997677331733083</v>
      </c>
      <c r="M272" s="33">
        <f t="shared" si="51"/>
        <v>2.275281009857566</v>
      </c>
      <c r="N272" s="33">
        <f t="shared" si="45"/>
        <v>4.4764867634108363</v>
      </c>
      <c r="O272">
        <f t="shared" si="54"/>
        <v>2.275281009857566</v>
      </c>
      <c r="P272" t="str">
        <f t="shared" si="55"/>
        <v/>
      </c>
    </row>
    <row r="273" spans="1:16" x14ac:dyDescent="0.2">
      <c r="A273">
        <f t="shared" si="46"/>
        <v>2016</v>
      </c>
      <c r="B273">
        <f t="shared" si="47"/>
        <v>7</v>
      </c>
      <c r="C273" s="31">
        <v>42552</v>
      </c>
      <c r="D273" s="58">
        <v>26093.0977419355</v>
      </c>
      <c r="E273" s="59">
        <v>5007480</v>
      </c>
      <c r="F273" s="59">
        <v>5159738</v>
      </c>
      <c r="G273" s="60">
        <v>702081</v>
      </c>
      <c r="H273" s="64">
        <f t="shared" si="48"/>
        <v>26.906770784507167</v>
      </c>
      <c r="I273" s="65">
        <f t="shared" si="49"/>
        <v>138.83188767411141</v>
      </c>
      <c r="J273" s="64">
        <f t="shared" si="52"/>
        <v>0.48194175102065362</v>
      </c>
      <c r="K273" s="66">
        <f t="shared" si="53"/>
        <v>1817.4196458540296</v>
      </c>
      <c r="L273" s="33">
        <f t="shared" si="50"/>
        <v>1.0194583519772094</v>
      </c>
      <c r="M273" s="33">
        <f t="shared" si="51"/>
        <v>0.94474207700048218</v>
      </c>
      <c r="N273" s="33">
        <f t="shared" si="45"/>
        <v>4.5465634724567883</v>
      </c>
      <c r="O273">
        <f t="shared" si="54"/>
        <v>0.94474207700048218</v>
      </c>
      <c r="P273" t="str">
        <f t="shared" si="55"/>
        <v/>
      </c>
    </row>
    <row r="274" spans="1:16" x14ac:dyDescent="0.2">
      <c r="A274">
        <f t="shared" si="46"/>
        <v>2016</v>
      </c>
      <c r="B274">
        <f t="shared" si="47"/>
        <v>8</v>
      </c>
      <c r="C274" s="31">
        <v>42583</v>
      </c>
      <c r="D274" s="58">
        <v>26181.8209677419</v>
      </c>
      <c r="E274" s="59">
        <v>5044506</v>
      </c>
      <c r="F274" s="59">
        <v>5183440</v>
      </c>
      <c r="G274" s="60">
        <v>707936</v>
      </c>
      <c r="H274" s="64">
        <f t="shared" si="48"/>
        <v>27.039219345065181</v>
      </c>
      <c r="I274" s="65">
        <f t="shared" si="49"/>
        <v>140.15617112198467</v>
      </c>
      <c r="J274" s="64">
        <f t="shared" si="52"/>
        <v>0.97998203845430787</v>
      </c>
      <c r="K274" s="66">
        <f t="shared" si="53"/>
        <v>1820.7029049718724</v>
      </c>
      <c r="L274" s="33">
        <f t="shared" si="50"/>
        <v>1.6658917536151341</v>
      </c>
      <c r="M274" s="33">
        <f t="shared" si="51"/>
        <v>1.4298377612580015</v>
      </c>
      <c r="N274" s="33">
        <f t="shared" si="45"/>
        <v>4.1676608583076202</v>
      </c>
      <c r="O274">
        <f t="shared" si="54"/>
        <v>1.4298377612580015</v>
      </c>
      <c r="P274" t="str">
        <f t="shared" si="55"/>
        <v/>
      </c>
    </row>
    <row r="275" spans="1:16" x14ac:dyDescent="0.2">
      <c r="A275">
        <f t="shared" si="46"/>
        <v>2016</v>
      </c>
      <c r="B275">
        <f t="shared" si="47"/>
        <v>9</v>
      </c>
      <c r="C275" s="31">
        <v>42614</v>
      </c>
      <c r="D275" s="58">
        <v>26222.2726666667</v>
      </c>
      <c r="E275" s="59">
        <v>5027114</v>
      </c>
      <c r="F275" s="59">
        <v>5161074</v>
      </c>
      <c r="G275" s="60">
        <v>707680</v>
      </c>
      <c r="H275" s="64">
        <f t="shared" si="48"/>
        <v>26.987744693067377</v>
      </c>
      <c r="I275" s="65">
        <f t="shared" si="49"/>
        <v>139.28574745402801</v>
      </c>
      <c r="J275" s="64">
        <f t="shared" si="52"/>
        <v>1.702483442561098</v>
      </c>
      <c r="K275" s="66">
        <f t="shared" si="53"/>
        <v>1823.1492387371356</v>
      </c>
      <c r="L275" s="33">
        <f t="shared" si="50"/>
        <v>1.4634053793963098</v>
      </c>
      <c r="M275" s="33">
        <f t="shared" si="51"/>
        <v>1.1512973188136932</v>
      </c>
      <c r="N275" s="33">
        <f t="shared" si="45"/>
        <v>3.8510156963982523</v>
      </c>
      <c r="O275">
        <f t="shared" si="54"/>
        <v>1.1512973188136932</v>
      </c>
      <c r="P275" t="str">
        <f t="shared" si="55"/>
        <v/>
      </c>
    </row>
    <row r="276" spans="1:16" x14ac:dyDescent="0.2">
      <c r="A276">
        <f t="shared" si="46"/>
        <v>2016</v>
      </c>
      <c r="B276">
        <f t="shared" si="47"/>
        <v>10</v>
      </c>
      <c r="C276" s="31">
        <v>42644</v>
      </c>
      <c r="D276" s="58">
        <v>26238.100967741899</v>
      </c>
      <c r="E276" s="59">
        <v>5012940</v>
      </c>
      <c r="F276" s="59">
        <v>5135862</v>
      </c>
      <c r="G276" s="60">
        <v>747490</v>
      </c>
      <c r="H276" s="64">
        <f t="shared" si="48"/>
        <v>28.488723361457907</v>
      </c>
      <c r="I276" s="65">
        <f t="shared" si="49"/>
        <v>146.31415174062391</v>
      </c>
      <c r="J276" s="64">
        <f t="shared" si="52"/>
        <v>2.1499851485724308</v>
      </c>
      <c r="K276" s="66">
        <f t="shared" si="53"/>
        <v>1834.0680670732013</v>
      </c>
      <c r="L276" s="33">
        <f t="shared" si="50"/>
        <v>1.1887243770248634</v>
      </c>
      <c r="M276" s="33">
        <f t="shared" si="51"/>
        <v>0.45986661325354561</v>
      </c>
      <c r="N276" s="33">
        <f t="shared" si="45"/>
        <v>4.134378610498346</v>
      </c>
      <c r="O276">
        <f t="shared" si="54"/>
        <v>0.45986661325354561</v>
      </c>
      <c r="P276" t="str">
        <f t="shared" si="55"/>
        <v/>
      </c>
    </row>
    <row r="277" spans="1:16" x14ac:dyDescent="0.2">
      <c r="A277">
        <f t="shared" si="46"/>
        <v>2016</v>
      </c>
      <c r="B277">
        <f t="shared" si="47"/>
        <v>11</v>
      </c>
      <c r="C277" s="31">
        <v>42675</v>
      </c>
      <c r="D277" s="58">
        <v>26288.1996666667</v>
      </c>
      <c r="E277" s="59">
        <v>5040137</v>
      </c>
      <c r="F277" s="59">
        <v>5184937</v>
      </c>
      <c r="G277" s="60">
        <v>707344</v>
      </c>
      <c r="H277" s="64">
        <f t="shared" si="48"/>
        <v>26.907281935206406</v>
      </c>
      <c r="I277" s="65">
        <f t="shared" si="49"/>
        <v>139.51256167528328</v>
      </c>
      <c r="J277" s="64">
        <f t="shared" si="52"/>
        <v>1.766021245428484</v>
      </c>
      <c r="K277" s="66">
        <f t="shared" si="53"/>
        <v>1831.0016732620368</v>
      </c>
      <c r="L277" s="33">
        <f t="shared" si="50"/>
        <v>1.0963440022513371</v>
      </c>
      <c r="M277" s="33">
        <f t="shared" si="51"/>
        <v>1.0398559818660003</v>
      </c>
      <c r="N277" s="33">
        <f t="shared" si="45"/>
        <v>3.1954139182336583</v>
      </c>
      <c r="O277">
        <f t="shared" si="54"/>
        <v>1.0398559818660003</v>
      </c>
      <c r="P277" t="str">
        <f t="shared" si="55"/>
        <v/>
      </c>
    </row>
    <row r="278" spans="1:16" x14ac:dyDescent="0.2">
      <c r="A278">
        <f t="shared" si="46"/>
        <v>2016</v>
      </c>
      <c r="B278">
        <f t="shared" si="47"/>
        <v>12</v>
      </c>
      <c r="C278" s="31">
        <v>42705</v>
      </c>
      <c r="D278" s="58">
        <v>26334.194516128999</v>
      </c>
      <c r="E278" s="59">
        <v>5139394</v>
      </c>
      <c r="F278" s="59">
        <v>5284337</v>
      </c>
      <c r="G278" s="60">
        <v>713612</v>
      </c>
      <c r="H278" s="64">
        <f t="shared" si="48"/>
        <v>27.098303673686754</v>
      </c>
      <c r="I278" s="65">
        <f t="shared" si="49"/>
        <v>143.19656874009883</v>
      </c>
      <c r="J278" s="64">
        <f t="shared" si="52"/>
        <v>2.1210444355274083</v>
      </c>
      <c r="K278" s="66">
        <f t="shared" si="53"/>
        <v>1838.5176282627619</v>
      </c>
      <c r="L278" s="33">
        <f t="shared" si="50"/>
        <v>1.7549653467649806</v>
      </c>
      <c r="M278" s="33">
        <f t="shared" si="51"/>
        <v>1.7661972509087409</v>
      </c>
      <c r="N278" s="33">
        <f t="shared" si="45"/>
        <v>3.6682765843793819</v>
      </c>
      <c r="O278">
        <f t="shared" si="54"/>
        <v>1.7661972509087409</v>
      </c>
      <c r="P278" t="str">
        <f t="shared" si="55"/>
        <v/>
      </c>
    </row>
    <row r="279" spans="1:16" x14ac:dyDescent="0.2">
      <c r="A279">
        <f t="shared" si="46"/>
        <v>2017</v>
      </c>
      <c r="B279">
        <f t="shared" si="47"/>
        <v>1</v>
      </c>
      <c r="C279" s="31">
        <v>42736</v>
      </c>
      <c r="D279" s="58">
        <v>26340.7580645161</v>
      </c>
      <c r="E279" s="59">
        <v>5163045</v>
      </c>
      <c r="F279" s="59">
        <v>5304149</v>
      </c>
      <c r="G279" s="60">
        <v>773652</v>
      </c>
      <c r="H279" s="64">
        <f t="shared" si="48"/>
        <v>29.370908692343004</v>
      </c>
      <c r="I279" s="65">
        <f t="shared" si="49"/>
        <v>155.78767596958247</v>
      </c>
      <c r="J279" s="64">
        <f t="shared" si="52"/>
        <v>1.5748202631354014</v>
      </c>
      <c r="K279" s="66">
        <f t="shared" si="53"/>
        <v>1856.5165361176455</v>
      </c>
      <c r="L279" s="33">
        <f t="shared" si="50"/>
        <v>1.0501846894744871</v>
      </c>
      <c r="M279" s="33">
        <f t="shared" si="51"/>
        <v>1.0264640378556678</v>
      </c>
      <c r="N279" s="33">
        <f t="shared" si="45"/>
        <v>4.1676699943885787</v>
      </c>
      <c r="O279">
        <f t="shared" si="54"/>
        <v>1.0264640378556678</v>
      </c>
      <c r="P279" t="str">
        <f t="shared" si="55"/>
        <v/>
      </c>
    </row>
    <row r="280" spans="1:16" x14ac:dyDescent="0.2">
      <c r="A280">
        <f t="shared" si="46"/>
        <v>2017</v>
      </c>
      <c r="B280">
        <f t="shared" si="47"/>
        <v>2</v>
      </c>
      <c r="C280" s="31">
        <v>42767</v>
      </c>
      <c r="D280" s="58">
        <v>26336.933928571401</v>
      </c>
      <c r="E280" s="59">
        <v>5070823</v>
      </c>
      <c r="F280" s="59">
        <v>5207755</v>
      </c>
      <c r="G280" s="60">
        <v>724431</v>
      </c>
      <c r="H280" s="64">
        <f t="shared" si="48"/>
        <v>27.506277001139722</v>
      </c>
      <c r="I280" s="65">
        <f t="shared" si="49"/>
        <v>143.24595158407038</v>
      </c>
      <c r="J280" s="64">
        <f t="shared" si="52"/>
        <v>1.9951150582218524</v>
      </c>
      <c r="K280" s="66">
        <f t="shared" si="53"/>
        <v>1847.9484667082666</v>
      </c>
      <c r="L280" s="33">
        <f t="shared" si="50"/>
        <v>0.35069547379016353</v>
      </c>
      <c r="M280" s="33">
        <f t="shared" si="51"/>
        <v>0.86176175517018727</v>
      </c>
      <c r="N280" s="33">
        <f t="shared" si="45"/>
        <v>2.532253559967601</v>
      </c>
      <c r="O280">
        <f t="shared" si="54"/>
        <v>0.86176175517018727</v>
      </c>
      <c r="P280" t="str">
        <f t="shared" si="55"/>
        <v/>
      </c>
    </row>
    <row r="281" spans="1:16" x14ac:dyDescent="0.2">
      <c r="A281">
        <f t="shared" si="46"/>
        <v>2017</v>
      </c>
      <c r="B281">
        <f t="shared" si="47"/>
        <v>3</v>
      </c>
      <c r="C281" s="31">
        <v>42795</v>
      </c>
      <c r="D281" s="58">
        <v>26442.877096774198</v>
      </c>
      <c r="E281" s="59">
        <v>5142958</v>
      </c>
      <c r="F281" s="59">
        <v>5281494</v>
      </c>
      <c r="G281" s="60">
        <v>722134</v>
      </c>
      <c r="H281" s="64">
        <f t="shared" si="48"/>
        <v>27.309206836955504</v>
      </c>
      <c r="I281" s="65">
        <f t="shared" si="49"/>
        <v>144.23341205413948</v>
      </c>
      <c r="J281" s="64">
        <f t="shared" si="52"/>
        <v>2.3420194643201331</v>
      </c>
      <c r="K281" s="66">
        <f t="shared" si="53"/>
        <v>1852.9378966287184</v>
      </c>
      <c r="L281" s="33">
        <f t="shared" si="50"/>
        <v>0.85728411060230769</v>
      </c>
      <c r="M281" s="33">
        <f t="shared" si="51"/>
        <v>0.77790748838997281</v>
      </c>
      <c r="N281" s="33">
        <f t="shared" si="45"/>
        <v>3.2137522428543619</v>
      </c>
      <c r="O281">
        <f t="shared" si="54"/>
        <v>0.77790748838997281</v>
      </c>
      <c r="P281" t="str">
        <f t="shared" si="55"/>
        <v/>
      </c>
    </row>
    <row r="282" spans="1:16" x14ac:dyDescent="0.2">
      <c r="A282">
        <f t="shared" si="46"/>
        <v>2017</v>
      </c>
      <c r="B282">
        <f t="shared" si="47"/>
        <v>4</v>
      </c>
      <c r="C282" s="31">
        <v>42826</v>
      </c>
      <c r="D282" s="58">
        <v>26512.416666666701</v>
      </c>
      <c r="E282" s="59">
        <v>5092404</v>
      </c>
      <c r="F282" s="59">
        <v>5228377</v>
      </c>
      <c r="G282" s="60">
        <v>742340</v>
      </c>
      <c r="H282" s="64">
        <f t="shared" si="48"/>
        <v>27.999710827316726</v>
      </c>
      <c r="I282" s="65">
        <f t="shared" si="49"/>
        <v>146.39304409619373</v>
      </c>
      <c r="J282" s="64">
        <f t="shared" si="52"/>
        <v>2.0829008403384197</v>
      </c>
      <c r="K282" s="66">
        <f t="shared" si="53"/>
        <v>1859.4860646330278</v>
      </c>
      <c r="L282" s="33">
        <f t="shared" si="50"/>
        <v>8.0635952943830524E-2</v>
      </c>
      <c r="M282" s="33">
        <f t="shared" si="51"/>
        <v>9.7946474434262853E-2</v>
      </c>
      <c r="N282" s="33">
        <f t="shared" si="45"/>
        <v>3.2575892000866524</v>
      </c>
      <c r="O282">
        <f t="shared" si="54"/>
        <v>9.7946474434262853E-2</v>
      </c>
      <c r="P282" t="str">
        <f t="shared" si="55"/>
        <v/>
      </c>
    </row>
    <row r="283" spans="1:16" x14ac:dyDescent="0.2">
      <c r="A283">
        <f t="shared" si="46"/>
        <v>2017</v>
      </c>
      <c r="B283">
        <f t="shared" si="47"/>
        <v>5</v>
      </c>
      <c r="C283" s="31">
        <v>42856</v>
      </c>
      <c r="D283" s="58">
        <v>26603.1374193548</v>
      </c>
      <c r="E283" s="59">
        <v>5079711</v>
      </c>
      <c r="F283" s="59">
        <v>5224819</v>
      </c>
      <c r="G283" s="60">
        <v>741977</v>
      </c>
      <c r="H283" s="64">
        <f t="shared" si="48"/>
        <v>27.890582539343022</v>
      </c>
      <c r="I283" s="65">
        <f t="shared" si="49"/>
        <v>145.72324557262766</v>
      </c>
      <c r="J283" s="64">
        <f t="shared" si="52"/>
        <v>3.5947727952228004</v>
      </c>
      <c r="K283" s="66">
        <f t="shared" si="53"/>
        <v>1861.943595407502</v>
      </c>
      <c r="L283" s="33">
        <f t="shared" si="50"/>
        <v>-0.33341155381988452</v>
      </c>
      <c r="M283" s="33">
        <f t="shared" si="51"/>
        <v>-0.21832414068767569</v>
      </c>
      <c r="N283" s="33">
        <f t="shared" si="45"/>
        <v>3.0059619837296658</v>
      </c>
      <c r="O283" t="str">
        <f t="shared" si="54"/>
        <v/>
      </c>
      <c r="P283">
        <f t="shared" si="55"/>
        <v>-0.21832414068767569</v>
      </c>
    </row>
    <row r="284" spans="1:16" x14ac:dyDescent="0.2">
      <c r="A284">
        <f t="shared" si="46"/>
        <v>2017</v>
      </c>
      <c r="B284">
        <f t="shared" si="47"/>
        <v>6</v>
      </c>
      <c r="C284" s="31">
        <v>42887</v>
      </c>
      <c r="D284" s="58">
        <v>26651.216</v>
      </c>
      <c r="E284" s="59">
        <v>5044778</v>
      </c>
      <c r="F284" s="59">
        <v>5200967</v>
      </c>
      <c r="G284" s="60">
        <v>734449</v>
      </c>
      <c r="H284" s="64">
        <f t="shared" si="48"/>
        <v>27.557804491922621</v>
      </c>
      <c r="I284" s="65">
        <f t="shared" si="49"/>
        <v>143.32723175494132</v>
      </c>
      <c r="J284" s="64">
        <f t="shared" si="52"/>
        <v>3.1713282328589942</v>
      </c>
      <c r="K284" s="66">
        <f t="shared" si="53"/>
        <v>1864.2964451818962</v>
      </c>
      <c r="L284" s="33">
        <f t="shared" si="50"/>
        <v>0.23122742462955426</v>
      </c>
      <c r="M284" s="33">
        <f t="shared" si="51"/>
        <v>0.4575764441423491</v>
      </c>
      <c r="N284" s="33">
        <f t="shared" ref="N284:N347" si="56">(K284/K271-1)*100</f>
        <v>3.0157758806581336</v>
      </c>
      <c r="O284">
        <f t="shared" si="54"/>
        <v>0.4575764441423491</v>
      </c>
      <c r="P284" t="str">
        <f t="shared" si="55"/>
        <v/>
      </c>
    </row>
    <row r="285" spans="1:16" x14ac:dyDescent="0.2">
      <c r="A285">
        <f t="shared" si="46"/>
        <v>2017</v>
      </c>
      <c r="B285">
        <f t="shared" si="47"/>
        <v>7</v>
      </c>
      <c r="C285" s="31">
        <v>42917</v>
      </c>
      <c r="D285" s="58">
        <v>26643.940322580602</v>
      </c>
      <c r="E285" s="59">
        <v>5048058</v>
      </c>
      <c r="F285" s="59">
        <v>5213713</v>
      </c>
      <c r="G285" s="60">
        <v>743107</v>
      </c>
      <c r="H285" s="64">
        <f t="shared" si="48"/>
        <v>27.890281655158216</v>
      </c>
      <c r="I285" s="65">
        <f t="shared" si="49"/>
        <v>145.41192403915989</v>
      </c>
      <c r="J285" s="64">
        <f t="shared" si="52"/>
        <v>3.6552542054483661</v>
      </c>
      <c r="K285" s="66">
        <f t="shared" si="53"/>
        <v>1871.4195734768452</v>
      </c>
      <c r="L285" s="33">
        <f t="shared" si="50"/>
        <v>0.81034771981116638</v>
      </c>
      <c r="M285" s="33">
        <f t="shared" si="51"/>
        <v>1.0460802467102015</v>
      </c>
      <c r="N285" s="33">
        <f t="shared" si="56"/>
        <v>3.2720314268502415</v>
      </c>
      <c r="O285">
        <f t="shared" si="54"/>
        <v>1.0460802467102015</v>
      </c>
      <c r="P285" t="str">
        <f t="shared" si="55"/>
        <v/>
      </c>
    </row>
    <row r="286" spans="1:16" x14ac:dyDescent="0.2">
      <c r="A286">
        <f t="shared" si="46"/>
        <v>2017</v>
      </c>
      <c r="B286">
        <f t="shared" si="47"/>
        <v>8</v>
      </c>
      <c r="C286" s="31">
        <v>42948</v>
      </c>
      <c r="D286" s="58">
        <v>26584.37</v>
      </c>
      <c r="E286" s="59">
        <v>5104795</v>
      </c>
      <c r="F286" s="59">
        <v>5249525</v>
      </c>
      <c r="G286" s="60">
        <v>743426</v>
      </c>
      <c r="H286" s="64">
        <f t="shared" si="48"/>
        <v>27.964777799887681</v>
      </c>
      <c r="I286" s="65">
        <f t="shared" si="49"/>
        <v>146.80180017995539</v>
      </c>
      <c r="J286" s="64">
        <f t="shared" si="52"/>
        <v>3.4230221036001263</v>
      </c>
      <c r="K286" s="66">
        <f t="shared" si="53"/>
        <v>1879.3894859826892</v>
      </c>
      <c r="L286" s="33">
        <f t="shared" si="50"/>
        <v>1.1951418037762229</v>
      </c>
      <c r="M286" s="33">
        <f t="shared" si="51"/>
        <v>1.2749255320790853</v>
      </c>
      <c r="N286" s="33">
        <f t="shared" si="56"/>
        <v>3.4097705650991239</v>
      </c>
      <c r="O286">
        <f t="shared" si="54"/>
        <v>1.2749255320790853</v>
      </c>
      <c r="P286" t="str">
        <f t="shared" si="55"/>
        <v/>
      </c>
    </row>
    <row r="287" spans="1:16" x14ac:dyDescent="0.2">
      <c r="A287">
        <f t="shared" si="46"/>
        <v>2017</v>
      </c>
      <c r="B287">
        <f t="shared" si="47"/>
        <v>9</v>
      </c>
      <c r="C287" s="31">
        <v>42979</v>
      </c>
      <c r="D287" s="58">
        <v>26631.130666666701</v>
      </c>
      <c r="E287" s="59">
        <v>5087915</v>
      </c>
      <c r="F287" s="59">
        <v>5227247</v>
      </c>
      <c r="G287" s="60">
        <v>741280</v>
      </c>
      <c r="H287" s="64">
        <f t="shared" si="48"/>
        <v>27.835093044991719</v>
      </c>
      <c r="I287" s="65">
        <f t="shared" si="49"/>
        <v>145.50090661415382</v>
      </c>
      <c r="J287" s="64">
        <f t="shared" si="52"/>
        <v>3.1397523637535008</v>
      </c>
      <c r="K287" s="66">
        <f t="shared" si="53"/>
        <v>1884.7342214748583</v>
      </c>
      <c r="L287" s="33">
        <f t="shared" si="50"/>
        <v>1.2094613330829507</v>
      </c>
      <c r="M287" s="33">
        <f t="shared" si="51"/>
        <v>1.2821556133471468</v>
      </c>
      <c r="N287" s="33">
        <f t="shared" si="56"/>
        <v>3.5168459570275257</v>
      </c>
      <c r="O287">
        <f t="shared" si="54"/>
        <v>1.2821556133471468</v>
      </c>
      <c r="P287" t="str">
        <f t="shared" si="55"/>
        <v/>
      </c>
    </row>
    <row r="288" spans="1:16" x14ac:dyDescent="0.2">
      <c r="A288">
        <f t="shared" si="46"/>
        <v>2017</v>
      </c>
      <c r="B288">
        <f t="shared" si="47"/>
        <v>10</v>
      </c>
      <c r="C288" s="31">
        <v>43009</v>
      </c>
      <c r="D288" s="58">
        <v>26656.655483871</v>
      </c>
      <c r="E288" s="59">
        <v>5091733</v>
      </c>
      <c r="F288" s="59">
        <v>5232402</v>
      </c>
      <c r="G288" s="60">
        <v>786533</v>
      </c>
      <c r="H288" s="64">
        <f t="shared" si="48"/>
        <v>29.506064647753853</v>
      </c>
      <c r="I288" s="65">
        <f t="shared" si="49"/>
        <v>154.38759167503656</v>
      </c>
      <c r="J288" s="64">
        <f t="shared" si="52"/>
        <v>3.5710315038977702</v>
      </c>
      <c r="K288" s="66">
        <f t="shared" si="53"/>
        <v>1899.8360656958666</v>
      </c>
      <c r="L288" s="33">
        <f t="shared" si="50"/>
        <v>1.5717922017817854</v>
      </c>
      <c r="M288" s="33">
        <f t="shared" si="51"/>
        <v>1.8797234037830401</v>
      </c>
      <c r="N288" s="33">
        <f t="shared" si="56"/>
        <v>4.2062835740123372</v>
      </c>
      <c r="O288">
        <f t="shared" si="54"/>
        <v>1.8797234037830401</v>
      </c>
      <c r="P288" t="str">
        <f t="shared" si="55"/>
        <v/>
      </c>
    </row>
    <row r="289" spans="1:16" x14ac:dyDescent="0.2">
      <c r="A289">
        <f t="shared" si="46"/>
        <v>2017</v>
      </c>
      <c r="B289">
        <f t="shared" si="47"/>
        <v>11</v>
      </c>
      <c r="C289" s="31">
        <v>43040</v>
      </c>
      <c r="D289" s="58">
        <v>26662.4136666667</v>
      </c>
      <c r="E289" s="59">
        <v>5160139</v>
      </c>
      <c r="F289" s="59">
        <v>5300711</v>
      </c>
      <c r="G289" s="60">
        <v>744602</v>
      </c>
      <c r="H289" s="64">
        <f t="shared" si="48"/>
        <v>27.927029012039522</v>
      </c>
      <c r="I289" s="65">
        <f t="shared" si="49"/>
        <v>148.03310988143704</v>
      </c>
      <c r="J289" s="64">
        <f t="shared" si="52"/>
        <v>3.7898553978387817</v>
      </c>
      <c r="K289" s="66">
        <f t="shared" si="53"/>
        <v>1901.5550238366798</v>
      </c>
      <c r="L289" s="33">
        <f t="shared" si="50"/>
        <v>2.3809273438400558</v>
      </c>
      <c r="M289" s="33">
        <f t="shared" si="51"/>
        <v>2.2328911614547975</v>
      </c>
      <c r="N289" s="33">
        <f t="shared" si="56"/>
        <v>3.6796320690089646</v>
      </c>
      <c r="O289">
        <f t="shared" si="54"/>
        <v>2.2328911614547975</v>
      </c>
      <c r="P289" t="str">
        <f t="shared" si="55"/>
        <v/>
      </c>
    </row>
    <row r="290" spans="1:16" x14ac:dyDescent="0.2">
      <c r="A290">
        <f t="shared" si="46"/>
        <v>2017</v>
      </c>
      <c r="B290">
        <f t="shared" si="47"/>
        <v>12</v>
      </c>
      <c r="C290" s="31">
        <v>43070</v>
      </c>
      <c r="D290" s="58">
        <v>26779.989677419399</v>
      </c>
      <c r="E290" s="59">
        <v>5254918</v>
      </c>
      <c r="F290" s="59">
        <v>5393032</v>
      </c>
      <c r="G290" s="60">
        <v>753477</v>
      </c>
      <c r="H290" s="64">
        <f t="shared" si="48"/>
        <v>28.135821151392143</v>
      </c>
      <c r="I290" s="65">
        <f t="shared" si="49"/>
        <v>151.73738381573469</v>
      </c>
      <c r="J290" s="64">
        <f t="shared" si="52"/>
        <v>3.828717436334772</v>
      </c>
      <c r="K290" s="66">
        <f t="shared" si="53"/>
        <v>1913.7798459771311</v>
      </c>
      <c r="L290" s="33">
        <f t="shared" si="50"/>
        <v>2.247813652738051</v>
      </c>
      <c r="M290" s="33">
        <f t="shared" si="51"/>
        <v>2.0569278605811814</v>
      </c>
      <c r="N290" s="33">
        <f t="shared" si="56"/>
        <v>4.520922832780383</v>
      </c>
      <c r="O290">
        <f t="shared" si="54"/>
        <v>2.0569278605811814</v>
      </c>
      <c r="P290" t="str">
        <f t="shared" si="55"/>
        <v/>
      </c>
    </row>
    <row r="291" spans="1:16" x14ac:dyDescent="0.2">
      <c r="A291">
        <f t="shared" si="46"/>
        <v>2018</v>
      </c>
      <c r="B291">
        <f t="shared" si="47"/>
        <v>1</v>
      </c>
      <c r="C291" s="31">
        <v>43101</v>
      </c>
      <c r="D291" s="58">
        <v>26811.971612903199</v>
      </c>
      <c r="E291" s="59">
        <v>5319713</v>
      </c>
      <c r="F291" s="59">
        <v>5460876</v>
      </c>
      <c r="G291" s="60">
        <v>808051</v>
      </c>
      <c r="H291" s="64">
        <f t="shared" si="48"/>
        <v>30.13769414894977</v>
      </c>
      <c r="I291" s="65">
        <f t="shared" si="49"/>
        <v>164.57821067334024</v>
      </c>
      <c r="J291" s="64">
        <f t="shared" si="52"/>
        <v>2.6106970834261833</v>
      </c>
      <c r="K291" s="66">
        <f t="shared" si="53"/>
        <v>1935.1614879103724</v>
      </c>
      <c r="L291" s="33">
        <f t="shared" si="50"/>
        <v>3.034410895120998</v>
      </c>
      <c r="M291" s="33">
        <f t="shared" si="51"/>
        <v>2.9548001008267377</v>
      </c>
      <c r="N291" s="33">
        <f t="shared" si="56"/>
        <v>5.2566186019619821</v>
      </c>
      <c r="O291">
        <f t="shared" si="54"/>
        <v>2.9548001008267377</v>
      </c>
      <c r="P291" t="str">
        <f t="shared" si="55"/>
        <v/>
      </c>
    </row>
    <row r="292" spans="1:16" x14ac:dyDescent="0.2">
      <c r="A292">
        <f t="shared" si="46"/>
        <v>2018</v>
      </c>
      <c r="B292">
        <f t="shared" si="47"/>
        <v>2</v>
      </c>
      <c r="C292" s="31">
        <v>43132</v>
      </c>
      <c r="D292" s="58">
        <v>26864.088214285701</v>
      </c>
      <c r="E292" s="59">
        <v>5287371</v>
      </c>
      <c r="F292" s="59">
        <v>5409301</v>
      </c>
      <c r="G292" s="60">
        <v>758685</v>
      </c>
      <c r="H292" s="64">
        <f t="shared" si="48"/>
        <v>28.24160618995246</v>
      </c>
      <c r="I292" s="65">
        <f t="shared" si="49"/>
        <v>152.76734860491604</v>
      </c>
      <c r="J292" s="64">
        <f t="shared" si="52"/>
        <v>2.6733141267437643</v>
      </c>
      <c r="K292" s="66">
        <f t="shared" si="53"/>
        <v>1932.141160545706</v>
      </c>
      <c r="L292" s="33">
        <f t="shared" si="50"/>
        <v>4.2704704936457061</v>
      </c>
      <c r="M292" s="33">
        <f t="shared" si="51"/>
        <v>3.8701129373405641</v>
      </c>
      <c r="N292" s="33">
        <f t="shared" si="56"/>
        <v>4.0734689380255595</v>
      </c>
      <c r="O292">
        <f t="shared" si="54"/>
        <v>3.8701129373405641</v>
      </c>
      <c r="P292" t="str">
        <f t="shared" si="55"/>
        <v/>
      </c>
    </row>
    <row r="293" spans="1:16" x14ac:dyDescent="0.2">
      <c r="A293">
        <f t="shared" si="46"/>
        <v>2018</v>
      </c>
      <c r="B293">
        <f t="shared" si="47"/>
        <v>3</v>
      </c>
      <c r="C293" s="31">
        <v>43160</v>
      </c>
      <c r="D293" s="58">
        <v>26961.315806451599</v>
      </c>
      <c r="E293" s="59">
        <v>5328742</v>
      </c>
      <c r="F293" s="59">
        <v>5455335</v>
      </c>
      <c r="G293" s="60">
        <v>758372</v>
      </c>
      <c r="H293" s="64">
        <f t="shared" si="48"/>
        <v>28.128152403397479</v>
      </c>
      <c r="I293" s="65">
        <f t="shared" si="49"/>
        <v>153.44849429158839</v>
      </c>
      <c r="J293" s="64">
        <f t="shared" si="52"/>
        <v>2.9987892776649927</v>
      </c>
      <c r="K293" s="66">
        <f t="shared" si="53"/>
        <v>1942.3437032532238</v>
      </c>
      <c r="L293" s="33">
        <f t="shared" si="50"/>
        <v>3.612395823570802</v>
      </c>
      <c r="M293" s="33">
        <f t="shared" si="51"/>
        <v>3.2915118335834492</v>
      </c>
      <c r="N293" s="33">
        <f t="shared" si="56"/>
        <v>5.1081097901557015</v>
      </c>
      <c r="O293">
        <f t="shared" si="54"/>
        <v>3.2915118335834492</v>
      </c>
      <c r="P293" t="str">
        <f t="shared" si="55"/>
        <v/>
      </c>
    </row>
    <row r="294" spans="1:16" x14ac:dyDescent="0.2">
      <c r="A294">
        <f t="shared" si="46"/>
        <v>2018</v>
      </c>
      <c r="B294">
        <f t="shared" si="47"/>
        <v>4</v>
      </c>
      <c r="C294" s="31">
        <v>43191</v>
      </c>
      <c r="D294" s="58">
        <v>26980.725666666702</v>
      </c>
      <c r="E294" s="59">
        <v>5334490</v>
      </c>
      <c r="F294" s="59">
        <v>5449832</v>
      </c>
      <c r="G294" s="60">
        <v>787890</v>
      </c>
      <c r="H294" s="64">
        <f t="shared" si="48"/>
        <v>29.201957342956032</v>
      </c>
      <c r="I294" s="65">
        <f t="shared" si="49"/>
        <v>159.14576159027675</v>
      </c>
      <c r="J294" s="64">
        <f t="shared" si="52"/>
        <v>4.293781900298721</v>
      </c>
      <c r="K294" s="66">
        <f t="shared" si="53"/>
        <v>1957.2560527893615</v>
      </c>
      <c r="L294" s="33">
        <f t="shared" si="50"/>
        <v>4.7538647758504693</v>
      </c>
      <c r="M294" s="33">
        <f t="shared" si="51"/>
        <v>4.235635647544167</v>
      </c>
      <c r="N294" s="33">
        <f t="shared" si="56"/>
        <v>5.6298787104760661</v>
      </c>
      <c r="O294">
        <f t="shared" si="54"/>
        <v>4.235635647544167</v>
      </c>
      <c r="P294" t="str">
        <f t="shared" si="55"/>
        <v/>
      </c>
    </row>
    <row r="295" spans="1:16" x14ac:dyDescent="0.2">
      <c r="A295">
        <f t="shared" si="46"/>
        <v>2018</v>
      </c>
      <c r="B295">
        <f t="shared" si="47"/>
        <v>5</v>
      </c>
      <c r="C295" s="31">
        <v>43221</v>
      </c>
      <c r="D295" s="58">
        <v>27040.055806451601</v>
      </c>
      <c r="E295" s="59">
        <v>5289791</v>
      </c>
      <c r="F295" s="59">
        <v>5416573</v>
      </c>
      <c r="G295" s="60">
        <v>775781</v>
      </c>
      <c r="H295" s="64">
        <f t="shared" si="48"/>
        <v>28.690066527706765</v>
      </c>
      <c r="I295" s="65">
        <f t="shared" si="49"/>
        <v>155.40183972218023</v>
      </c>
      <c r="J295" s="64">
        <f t="shared" si="52"/>
        <v>2.8665015771397906</v>
      </c>
      <c r="K295" s="66">
        <f t="shared" si="53"/>
        <v>1966.2648484153478</v>
      </c>
      <c r="L295" s="33">
        <f t="shared" si="50"/>
        <v>4.1356683480615386</v>
      </c>
      <c r="M295" s="33">
        <f t="shared" si="51"/>
        <v>3.6700601494520591</v>
      </c>
      <c r="N295" s="33">
        <f t="shared" si="56"/>
        <v>5.7423815006321544</v>
      </c>
      <c r="O295">
        <f t="shared" si="54"/>
        <v>3.6700601494520591</v>
      </c>
      <c r="P295" t="str">
        <f t="shared" si="55"/>
        <v/>
      </c>
    </row>
    <row r="296" spans="1:16" x14ac:dyDescent="0.2">
      <c r="A296">
        <f t="shared" si="46"/>
        <v>2018</v>
      </c>
      <c r="B296">
        <f t="shared" si="47"/>
        <v>6</v>
      </c>
      <c r="C296" s="31">
        <v>43252</v>
      </c>
      <c r="D296" s="58">
        <v>27119.5906666667</v>
      </c>
      <c r="E296" s="59">
        <v>5208251</v>
      </c>
      <c r="F296" s="59">
        <v>5379751</v>
      </c>
      <c r="G296" s="60">
        <v>772695</v>
      </c>
      <c r="H296" s="64">
        <f t="shared" si="48"/>
        <v>28.492133583333793</v>
      </c>
      <c r="I296" s="65">
        <f t="shared" si="49"/>
        <v>153.28058413707356</v>
      </c>
      <c r="J296" s="64">
        <f t="shared" si="52"/>
        <v>3.39043370339982</v>
      </c>
      <c r="K296" s="66">
        <f t="shared" si="53"/>
        <v>1973.822186979794</v>
      </c>
      <c r="L296" s="33">
        <f t="shared" si="50"/>
        <v>3.2404399162857089</v>
      </c>
      <c r="M296" s="33">
        <f t="shared" si="51"/>
        <v>3.4375146006502266</v>
      </c>
      <c r="N296" s="33">
        <f t="shared" si="56"/>
        <v>6.0086992886487778</v>
      </c>
      <c r="O296">
        <f t="shared" si="54"/>
        <v>3.4375146006502266</v>
      </c>
      <c r="P296" t="str">
        <f t="shared" si="55"/>
        <v/>
      </c>
    </row>
    <row r="297" spans="1:16" x14ac:dyDescent="0.2">
      <c r="A297">
        <f t="shared" si="46"/>
        <v>2018</v>
      </c>
      <c r="B297">
        <f t="shared" si="47"/>
        <v>7</v>
      </c>
      <c r="C297" s="31">
        <v>43282</v>
      </c>
      <c r="D297" s="58">
        <v>27187.192580645202</v>
      </c>
      <c r="E297" s="59">
        <v>5238448</v>
      </c>
      <c r="F297" s="59">
        <v>5386005</v>
      </c>
      <c r="G297" s="60">
        <v>780820</v>
      </c>
      <c r="H297" s="64">
        <f t="shared" si="48"/>
        <v>28.720140841459024</v>
      </c>
      <c r="I297" s="65">
        <f t="shared" si="49"/>
        <v>154.68682217280252</v>
      </c>
      <c r="J297" s="64">
        <f t="shared" si="52"/>
        <v>2.9754421147888621</v>
      </c>
      <c r="K297" s="66">
        <f t="shared" si="53"/>
        <v>1985.1817773976552</v>
      </c>
      <c r="L297" s="33">
        <f t="shared" si="50"/>
        <v>3.771549376017469</v>
      </c>
      <c r="M297" s="33">
        <f t="shared" si="51"/>
        <v>3.3045930990064143</v>
      </c>
      <c r="N297" s="33">
        <f t="shared" si="56"/>
        <v>6.4842333700831922</v>
      </c>
      <c r="O297">
        <f t="shared" si="54"/>
        <v>3.3045930990064143</v>
      </c>
      <c r="P297" t="str">
        <f t="shared" si="55"/>
        <v/>
      </c>
    </row>
    <row r="298" spans="1:16" x14ac:dyDescent="0.2">
      <c r="A298">
        <f t="shared" si="46"/>
        <v>2018</v>
      </c>
      <c r="B298">
        <f t="shared" si="47"/>
        <v>8</v>
      </c>
      <c r="C298" s="31">
        <v>43313</v>
      </c>
      <c r="D298" s="58">
        <v>27237.976774193499</v>
      </c>
      <c r="E298" s="59">
        <v>5263614</v>
      </c>
      <c r="F298" s="59">
        <v>5395349</v>
      </c>
      <c r="G298" s="60">
        <v>778149</v>
      </c>
      <c r="H298" s="64">
        <f t="shared" si="48"/>
        <v>28.568531592891798</v>
      </c>
      <c r="I298" s="65">
        <f t="shared" si="49"/>
        <v>154.13719836117718</v>
      </c>
      <c r="J298" s="64">
        <f t="shared" si="52"/>
        <v>2.1589794037503163</v>
      </c>
      <c r="K298" s="66">
        <f t="shared" si="53"/>
        <v>1993.9070517196724</v>
      </c>
      <c r="L298" s="33">
        <f t="shared" si="50"/>
        <v>3.1111729266307453</v>
      </c>
      <c r="M298" s="33">
        <f t="shared" si="51"/>
        <v>2.7778513294060003</v>
      </c>
      <c r="N298" s="33">
        <f t="shared" si="56"/>
        <v>6.545163894767958</v>
      </c>
      <c r="O298">
        <f t="shared" si="54"/>
        <v>2.7778513294060003</v>
      </c>
      <c r="P298" t="str">
        <f t="shared" si="55"/>
        <v/>
      </c>
    </row>
    <row r="299" spans="1:16" x14ac:dyDescent="0.2">
      <c r="A299">
        <f t="shared" si="46"/>
        <v>2018</v>
      </c>
      <c r="B299">
        <f t="shared" si="47"/>
        <v>9</v>
      </c>
      <c r="C299" s="31">
        <v>43344</v>
      </c>
      <c r="D299" s="58">
        <v>27329.007000000001</v>
      </c>
      <c r="E299" s="59">
        <v>5240149</v>
      </c>
      <c r="F299" s="59">
        <v>5369731</v>
      </c>
      <c r="G299" s="60">
        <v>776886</v>
      </c>
      <c r="H299" s="64">
        <f t="shared" si="48"/>
        <v>28.427158001020672</v>
      </c>
      <c r="I299" s="65">
        <f t="shared" si="49"/>
        <v>152.64619155997872</v>
      </c>
      <c r="J299" s="64">
        <f t="shared" si="52"/>
        <v>2.1270450042037092</v>
      </c>
      <c r="K299" s="66">
        <f t="shared" si="53"/>
        <v>1999.751443099696</v>
      </c>
      <c r="L299" s="33">
        <f t="shared" si="50"/>
        <v>2.9920704257048403</v>
      </c>
      <c r="M299" s="33">
        <f t="shared" si="51"/>
        <v>2.725794285213623</v>
      </c>
      <c r="N299" s="33">
        <f t="shared" si="56"/>
        <v>6.4043115072590862</v>
      </c>
      <c r="O299">
        <f t="shared" si="54"/>
        <v>2.725794285213623</v>
      </c>
      <c r="P299" t="str">
        <f t="shared" si="55"/>
        <v/>
      </c>
    </row>
    <row r="300" spans="1:16" x14ac:dyDescent="0.2">
      <c r="A300">
        <f t="shared" si="46"/>
        <v>2018</v>
      </c>
      <c r="B300">
        <f t="shared" si="47"/>
        <v>10</v>
      </c>
      <c r="C300" s="31">
        <v>43374</v>
      </c>
      <c r="D300" s="58">
        <v>27393.3358064516</v>
      </c>
      <c r="E300" s="59">
        <v>5257671</v>
      </c>
      <c r="F300" s="59">
        <v>5392330</v>
      </c>
      <c r="G300" s="60">
        <v>831547</v>
      </c>
      <c r="H300" s="64">
        <f t="shared" si="48"/>
        <v>30.355813759788848</v>
      </c>
      <c r="I300" s="65">
        <f t="shared" si="49"/>
        <v>163.68856521132219</v>
      </c>
      <c r="J300" s="64">
        <f t="shared" si="52"/>
        <v>2.8799134082412525</v>
      </c>
      <c r="K300" s="66">
        <f t="shared" si="53"/>
        <v>2017.9391016968643</v>
      </c>
      <c r="L300" s="33">
        <f t="shared" si="50"/>
        <v>3.2589689993564042</v>
      </c>
      <c r="M300" s="33">
        <f t="shared" si="51"/>
        <v>3.0564929835284138</v>
      </c>
      <c r="N300" s="33">
        <f t="shared" si="56"/>
        <v>7.0675683979340764</v>
      </c>
      <c r="O300">
        <f t="shared" si="54"/>
        <v>3.0564929835284138</v>
      </c>
      <c r="P300" t="str">
        <f t="shared" si="55"/>
        <v/>
      </c>
    </row>
    <row r="301" spans="1:16" x14ac:dyDescent="0.2">
      <c r="A301">
        <f t="shared" si="46"/>
        <v>2018</v>
      </c>
      <c r="B301">
        <f t="shared" si="47"/>
        <v>11</v>
      </c>
      <c r="C301" s="31">
        <v>43405</v>
      </c>
      <c r="D301" s="58">
        <v>27480.947</v>
      </c>
      <c r="E301" s="59">
        <v>5336720</v>
      </c>
      <c r="F301" s="59">
        <v>5470152</v>
      </c>
      <c r="G301" s="60">
        <v>788007</v>
      </c>
      <c r="H301" s="64">
        <f t="shared" si="48"/>
        <v>28.67466685191016</v>
      </c>
      <c r="I301" s="65">
        <f t="shared" si="49"/>
        <v>156.85478622931006</v>
      </c>
      <c r="J301" s="64">
        <f t="shared" si="52"/>
        <v>2.6771119819022804</v>
      </c>
      <c r="K301" s="66">
        <f t="shared" si="53"/>
        <v>2020.4062962511377</v>
      </c>
      <c r="L301" s="33">
        <f t="shared" si="50"/>
        <v>3.4220202207731143</v>
      </c>
      <c r="M301" s="33">
        <f t="shared" si="51"/>
        <v>3.1965711769609717</v>
      </c>
      <c r="N301" s="33">
        <f t="shared" si="56"/>
        <v>6.3463491788755544</v>
      </c>
      <c r="O301">
        <f t="shared" si="54"/>
        <v>3.1965711769609717</v>
      </c>
      <c r="P301" t="str">
        <f t="shared" si="55"/>
        <v/>
      </c>
    </row>
    <row r="302" spans="1:16" x14ac:dyDescent="0.2">
      <c r="A302">
        <f t="shared" si="46"/>
        <v>2018</v>
      </c>
      <c r="B302">
        <f t="shared" si="47"/>
        <v>12</v>
      </c>
      <c r="C302" s="31">
        <v>43435</v>
      </c>
      <c r="D302" s="58">
        <v>27561.532903225801</v>
      </c>
      <c r="E302" s="59">
        <v>5428534</v>
      </c>
      <c r="F302" s="59">
        <v>5559084</v>
      </c>
      <c r="G302" s="60">
        <v>793573</v>
      </c>
      <c r="H302" s="64">
        <f t="shared" si="48"/>
        <v>28.792774436254966</v>
      </c>
      <c r="I302" s="65">
        <f t="shared" si="49"/>
        <v>160.061451684194</v>
      </c>
      <c r="J302" s="64">
        <f t="shared" si="52"/>
        <v>2.334935530503679</v>
      </c>
      <c r="K302" s="66">
        <f t="shared" si="53"/>
        <v>2032.4346380538946</v>
      </c>
      <c r="L302" s="33">
        <f t="shared" si="50"/>
        <v>3.303876482944168</v>
      </c>
      <c r="M302" s="33">
        <f t="shared" si="51"/>
        <v>3.0790101004407155</v>
      </c>
      <c r="N302" s="33">
        <f t="shared" si="56"/>
        <v>6.8827676599725773</v>
      </c>
      <c r="O302">
        <f t="shared" si="54"/>
        <v>3.0790101004407155</v>
      </c>
      <c r="P302" t="str">
        <f t="shared" si="55"/>
        <v/>
      </c>
    </row>
    <row r="303" spans="1:16" x14ac:dyDescent="0.2">
      <c r="A303">
        <f t="shared" si="46"/>
        <v>2019</v>
      </c>
      <c r="B303">
        <f t="shared" si="47"/>
        <v>1</v>
      </c>
      <c r="C303" s="31">
        <v>43466</v>
      </c>
      <c r="D303" s="58">
        <v>27558.530322580598</v>
      </c>
      <c r="E303" s="59">
        <v>5521265</v>
      </c>
      <c r="F303" s="59">
        <v>5653697</v>
      </c>
      <c r="G303" s="60">
        <v>853482</v>
      </c>
      <c r="H303" s="64">
        <f t="shared" si="48"/>
        <v>30.969793744795002</v>
      </c>
      <c r="I303" s="65">
        <f t="shared" si="49"/>
        <v>175.09382998556626</v>
      </c>
      <c r="J303" s="64">
        <f t="shared" si="52"/>
        <v>2.7609929005607992</v>
      </c>
      <c r="K303" s="66">
        <f t="shared" si="53"/>
        <v>2055.7910842237256</v>
      </c>
      <c r="L303" s="33">
        <f t="shared" si="50"/>
        <v>3.7887758230566115</v>
      </c>
      <c r="M303" s="33">
        <f t="shared" si="51"/>
        <v>3.530953641869905</v>
      </c>
      <c r="N303" s="33">
        <f t="shared" si="56"/>
        <v>7.4204584474598656</v>
      </c>
      <c r="O303">
        <f t="shared" si="54"/>
        <v>3.530953641869905</v>
      </c>
      <c r="P303" t="str">
        <f t="shared" si="55"/>
        <v/>
      </c>
    </row>
    <row r="304" spans="1:16" x14ac:dyDescent="0.2">
      <c r="A304">
        <f t="shared" si="46"/>
        <v>2019</v>
      </c>
      <c r="B304">
        <f t="shared" si="47"/>
        <v>2</v>
      </c>
      <c r="C304" s="31">
        <v>43497</v>
      </c>
      <c r="D304" s="58">
        <v>27546.036785714299</v>
      </c>
      <c r="E304" s="59">
        <v>5451727</v>
      </c>
      <c r="F304" s="59">
        <v>5579994</v>
      </c>
      <c r="G304" s="60">
        <v>797237</v>
      </c>
      <c r="H304" s="64">
        <f t="shared" si="48"/>
        <v>28.941985600391579</v>
      </c>
      <c r="I304" s="65">
        <f t="shared" si="49"/>
        <v>161.49610599827142</v>
      </c>
      <c r="J304" s="64">
        <f t="shared" si="52"/>
        <v>2.4799560114548092</v>
      </c>
      <c r="K304" s="66">
        <f t="shared" si="53"/>
        <v>2052.7089795486572</v>
      </c>
      <c r="L304" s="33">
        <f t="shared" si="50"/>
        <v>3.1084635445479458</v>
      </c>
      <c r="M304" s="33">
        <f t="shared" si="51"/>
        <v>3.1555463450823051</v>
      </c>
      <c r="N304" s="33">
        <f t="shared" si="56"/>
        <v>6.0742988310094503</v>
      </c>
      <c r="O304">
        <f t="shared" si="54"/>
        <v>3.1555463450823051</v>
      </c>
      <c r="P304" t="str">
        <f t="shared" si="55"/>
        <v/>
      </c>
    </row>
    <row r="305" spans="1:16" x14ac:dyDescent="0.2">
      <c r="A305">
        <f t="shared" si="46"/>
        <v>2019</v>
      </c>
      <c r="B305">
        <f t="shared" si="47"/>
        <v>3</v>
      </c>
      <c r="C305" s="31">
        <v>43525</v>
      </c>
      <c r="D305" s="58">
        <v>27564.616774193601</v>
      </c>
      <c r="E305" s="59">
        <v>5486090</v>
      </c>
      <c r="F305" s="59">
        <v>5615765</v>
      </c>
      <c r="G305" s="60">
        <v>791766</v>
      </c>
      <c r="H305" s="64">
        <f t="shared" si="48"/>
        <v>28.723998105472049</v>
      </c>
      <c r="I305" s="65">
        <f t="shared" si="49"/>
        <v>161.30722322077622</v>
      </c>
      <c r="J305" s="64">
        <f t="shared" si="52"/>
        <v>2.1183250628384664</v>
      </c>
      <c r="K305" s="66">
        <f t="shared" si="53"/>
        <v>2061.2488541645175</v>
      </c>
      <c r="L305" s="33">
        <f t="shared" si="50"/>
        <v>2.9528170063403358</v>
      </c>
      <c r="M305" s="33">
        <f t="shared" si="51"/>
        <v>2.9407909871712823</v>
      </c>
      <c r="N305" s="33">
        <f t="shared" si="56"/>
        <v>6.6821046130163042</v>
      </c>
      <c r="O305">
        <f t="shared" si="54"/>
        <v>2.9407909871712823</v>
      </c>
      <c r="P305" t="str">
        <f t="shared" si="55"/>
        <v/>
      </c>
    </row>
    <row r="306" spans="1:16" x14ac:dyDescent="0.2">
      <c r="A306">
        <f t="shared" si="46"/>
        <v>2019</v>
      </c>
      <c r="B306">
        <f t="shared" si="47"/>
        <v>4</v>
      </c>
      <c r="C306" s="31">
        <v>43556</v>
      </c>
      <c r="D306" s="58">
        <v>27601.09</v>
      </c>
      <c r="E306" s="59">
        <v>5465393</v>
      </c>
      <c r="F306" s="59">
        <v>5593254</v>
      </c>
      <c r="G306" s="60">
        <v>825583</v>
      </c>
      <c r="H306" s="64">
        <f t="shared" si="48"/>
        <v>29.911246258752826</v>
      </c>
      <c r="I306" s="65">
        <f t="shared" si="49"/>
        <v>167.3011977817543</v>
      </c>
      <c r="J306" s="64">
        <f t="shared" si="52"/>
        <v>2.4289088141137505</v>
      </c>
      <c r="K306" s="66">
        <f t="shared" si="53"/>
        <v>2075.1015576546833</v>
      </c>
      <c r="L306" s="33">
        <f t="shared" si="50"/>
        <v>2.4538990606412181</v>
      </c>
      <c r="M306" s="33">
        <f t="shared" si="51"/>
        <v>2.6316774535435128</v>
      </c>
      <c r="N306" s="33">
        <f t="shared" si="56"/>
        <v>6.8349311287752013</v>
      </c>
      <c r="O306">
        <f t="shared" si="54"/>
        <v>2.6316774535435128</v>
      </c>
      <c r="P306" t="str">
        <f t="shared" si="55"/>
        <v/>
      </c>
    </row>
    <row r="307" spans="1:16" x14ac:dyDescent="0.2">
      <c r="A307">
        <f t="shared" si="46"/>
        <v>2019</v>
      </c>
      <c r="B307">
        <f t="shared" si="47"/>
        <v>5</v>
      </c>
      <c r="C307" s="31">
        <v>43586</v>
      </c>
      <c r="D307" s="58">
        <v>27720.106451612901</v>
      </c>
      <c r="E307" s="59">
        <v>5438449</v>
      </c>
      <c r="F307" s="59">
        <v>5569180</v>
      </c>
      <c r="G307" s="60">
        <v>817571</v>
      </c>
      <c r="H307" s="64">
        <f t="shared" si="48"/>
        <v>29.49379005550065</v>
      </c>
      <c r="I307" s="65">
        <f t="shared" si="49"/>
        <v>164.25622570129312</v>
      </c>
      <c r="J307" s="64">
        <f t="shared" si="52"/>
        <v>2.8014000142443374</v>
      </c>
      <c r="K307" s="66">
        <f t="shared" si="53"/>
        <v>2080.2120217656998</v>
      </c>
      <c r="L307" s="33">
        <f t="shared" si="50"/>
        <v>2.8102811623370361</v>
      </c>
      <c r="M307" s="33">
        <f t="shared" si="51"/>
        <v>2.8174087194984709</v>
      </c>
      <c r="N307" s="33">
        <f t="shared" si="56"/>
        <v>6.2820584358959541</v>
      </c>
      <c r="O307">
        <f t="shared" si="54"/>
        <v>2.8174087194984709</v>
      </c>
      <c r="P307" t="str">
        <f t="shared" si="55"/>
        <v/>
      </c>
    </row>
    <row r="308" spans="1:16" x14ac:dyDescent="0.2">
      <c r="A308">
        <f t="shared" si="46"/>
        <v>2019</v>
      </c>
      <c r="B308">
        <f t="shared" si="47"/>
        <v>6</v>
      </c>
      <c r="C308" s="31">
        <v>43617</v>
      </c>
      <c r="D308" s="58">
        <v>27826.203333333298</v>
      </c>
      <c r="E308" s="59">
        <v>5386919</v>
      </c>
      <c r="F308" s="59">
        <v>5547497</v>
      </c>
      <c r="G308" s="60">
        <v>812818</v>
      </c>
      <c r="H308" s="64">
        <f t="shared" si="48"/>
        <v>29.210524708065972</v>
      </c>
      <c r="I308" s="65">
        <f t="shared" si="49"/>
        <v>162.04529818642183</v>
      </c>
      <c r="J308" s="64">
        <f t="shared" si="52"/>
        <v>2.521366547124404</v>
      </c>
      <c r="K308" s="66">
        <f t="shared" si="53"/>
        <v>2086.8554802299413</v>
      </c>
      <c r="L308" s="33">
        <f t="shared" si="50"/>
        <v>3.4304798290251348</v>
      </c>
      <c r="M308" s="33">
        <f t="shared" si="51"/>
        <v>3.1180997038710467</v>
      </c>
      <c r="N308" s="33">
        <f t="shared" si="56"/>
        <v>6.1329800973546345</v>
      </c>
      <c r="O308">
        <f t="shared" si="54"/>
        <v>3.1180997038710467</v>
      </c>
      <c r="P308" t="str">
        <f t="shared" si="55"/>
        <v/>
      </c>
    </row>
    <row r="309" spans="1:16" x14ac:dyDescent="0.2">
      <c r="A309">
        <f t="shared" si="46"/>
        <v>2019</v>
      </c>
      <c r="B309">
        <f t="shared" si="47"/>
        <v>7</v>
      </c>
      <c r="C309" s="31">
        <v>43647</v>
      </c>
      <c r="D309" s="58">
        <v>27946.950322580698</v>
      </c>
      <c r="E309" s="59">
        <v>5397214</v>
      </c>
      <c r="F309" s="59">
        <v>5531767</v>
      </c>
      <c r="G309" s="60">
        <v>826320</v>
      </c>
      <c r="H309" s="64">
        <f t="shared" si="48"/>
        <v>29.567447984918282</v>
      </c>
      <c r="I309" s="65">
        <f t="shared" si="49"/>
        <v>163.56023303718746</v>
      </c>
      <c r="J309" s="64">
        <f t="shared" si="52"/>
        <v>2.9502193186884629</v>
      </c>
      <c r="K309" s="66">
        <f t="shared" si="53"/>
        <v>2097.1351291300552</v>
      </c>
      <c r="L309" s="33">
        <f t="shared" si="50"/>
        <v>3.0307831632575111</v>
      </c>
      <c r="M309" s="33">
        <f t="shared" si="51"/>
        <v>2.7063101501019871</v>
      </c>
      <c r="N309" s="33">
        <f t="shared" si="56"/>
        <v>6.2474189906106092</v>
      </c>
      <c r="O309">
        <f t="shared" si="54"/>
        <v>2.7063101501019871</v>
      </c>
      <c r="P309" t="str">
        <f t="shared" si="55"/>
        <v/>
      </c>
    </row>
    <row r="310" spans="1:16" x14ac:dyDescent="0.2">
      <c r="A310">
        <f t="shared" si="46"/>
        <v>2019</v>
      </c>
      <c r="B310">
        <f t="shared" si="47"/>
        <v>8</v>
      </c>
      <c r="C310" s="31">
        <v>43678</v>
      </c>
      <c r="D310" s="58">
        <v>27968.130645161302</v>
      </c>
      <c r="E310" s="59">
        <v>5449761</v>
      </c>
      <c r="F310" s="59">
        <v>5549579</v>
      </c>
      <c r="G310" s="60">
        <v>822179</v>
      </c>
      <c r="H310" s="64">
        <f t="shared" si="48"/>
        <v>29.396995116734523</v>
      </c>
      <c r="I310" s="65">
        <f t="shared" si="49"/>
        <v>163.14094676293246</v>
      </c>
      <c r="J310" s="64">
        <f t="shared" si="52"/>
        <v>2.8999163682912554</v>
      </c>
      <c r="K310" s="66">
        <f t="shared" si="53"/>
        <v>2105.5892537201853</v>
      </c>
      <c r="L310" s="33">
        <f t="shared" si="50"/>
        <v>3.536486528077476</v>
      </c>
      <c r="M310" s="33">
        <f t="shared" si="51"/>
        <v>2.8585731896120237</v>
      </c>
      <c r="N310" s="33">
        <f t="shared" si="56"/>
        <v>6.0653123907056239</v>
      </c>
      <c r="O310">
        <f t="shared" si="54"/>
        <v>2.8585731896120237</v>
      </c>
      <c r="P310" t="str">
        <f t="shared" si="55"/>
        <v/>
      </c>
    </row>
    <row r="311" spans="1:16" x14ac:dyDescent="0.2">
      <c r="A311">
        <f t="shared" si="46"/>
        <v>2019</v>
      </c>
      <c r="B311">
        <f t="shared" si="47"/>
        <v>9</v>
      </c>
      <c r="C311" s="31">
        <v>43709</v>
      </c>
      <c r="D311" s="58">
        <v>28021.534</v>
      </c>
      <c r="E311" s="59">
        <v>5443478</v>
      </c>
      <c r="F311" s="59">
        <v>5538683</v>
      </c>
      <c r="G311" s="60">
        <v>818509</v>
      </c>
      <c r="H311" s="64">
        <f t="shared" si="48"/>
        <v>29.209999709509123</v>
      </c>
      <c r="I311" s="65">
        <f t="shared" si="49"/>
        <v>161.78492882106312</v>
      </c>
      <c r="J311" s="64">
        <f t="shared" si="52"/>
        <v>2.7538514699933847</v>
      </c>
      <c r="K311" s="66">
        <f t="shared" si="53"/>
        <v>2113.2369841800714</v>
      </c>
      <c r="L311" s="33">
        <f t="shared" si="50"/>
        <v>3.8802140931488704</v>
      </c>
      <c r="M311" s="33">
        <f t="shared" si="51"/>
        <v>3.1463773511187121</v>
      </c>
      <c r="N311" s="33">
        <f t="shared" si="56"/>
        <v>5.9847289449867391</v>
      </c>
      <c r="O311">
        <f t="shared" si="54"/>
        <v>3.1463773511187121</v>
      </c>
      <c r="P311" t="str">
        <f t="shared" si="55"/>
        <v/>
      </c>
    </row>
    <row r="312" spans="1:16" x14ac:dyDescent="0.2">
      <c r="A312">
        <f t="shared" si="46"/>
        <v>2019</v>
      </c>
      <c r="B312">
        <f t="shared" si="47"/>
        <v>10</v>
      </c>
      <c r="C312" s="31">
        <v>43739</v>
      </c>
      <c r="D312" s="58">
        <v>28063.1793548387</v>
      </c>
      <c r="E312" s="59">
        <v>5411920</v>
      </c>
      <c r="F312" s="59">
        <v>5510880</v>
      </c>
      <c r="G312" s="60">
        <v>871845</v>
      </c>
      <c r="H312" s="64">
        <f t="shared" si="48"/>
        <v>31.067221178903061</v>
      </c>
      <c r="I312" s="65">
        <f t="shared" si="49"/>
        <v>171.2077278503933</v>
      </c>
      <c r="J312" s="64">
        <f t="shared" si="52"/>
        <v>2.3435623394704841</v>
      </c>
      <c r="K312" s="66">
        <f t="shared" si="53"/>
        <v>2131.798520470486</v>
      </c>
      <c r="L312" s="33">
        <f t="shared" si="50"/>
        <v>2.9337895048967555</v>
      </c>
      <c r="M312" s="33">
        <f t="shared" si="51"/>
        <v>2.1984930447505935</v>
      </c>
      <c r="N312" s="33">
        <f t="shared" si="56"/>
        <v>6.6031745008325426</v>
      </c>
      <c r="O312">
        <f t="shared" si="54"/>
        <v>2.1984930447505935</v>
      </c>
      <c r="P312" t="str">
        <f t="shared" si="55"/>
        <v/>
      </c>
    </row>
    <row r="313" spans="1:16" x14ac:dyDescent="0.2">
      <c r="A313">
        <f t="shared" si="46"/>
        <v>2019</v>
      </c>
      <c r="B313">
        <f t="shared" si="47"/>
        <v>11</v>
      </c>
      <c r="C313" s="31">
        <v>43770</v>
      </c>
      <c r="D313" s="58">
        <v>28122.857333333301</v>
      </c>
      <c r="E313" s="59">
        <v>5455756</v>
      </c>
      <c r="F313" s="59">
        <v>5542082</v>
      </c>
      <c r="G313" s="60">
        <v>827979</v>
      </c>
      <c r="H313" s="64">
        <f t="shared" si="48"/>
        <v>29.441496295563741</v>
      </c>
      <c r="I313" s="65">
        <f t="shared" si="49"/>
        <v>163.16718667271047</v>
      </c>
      <c r="J313" s="64">
        <f t="shared" si="52"/>
        <v>2.674240114501969</v>
      </c>
      <c r="K313" s="66">
        <f t="shared" si="53"/>
        <v>2131.2771419318738</v>
      </c>
      <c r="L313" s="33">
        <f t="shared" si="50"/>
        <v>2.2305086270218322</v>
      </c>
      <c r="M313" s="33">
        <f t="shared" si="51"/>
        <v>1.3149543193681001</v>
      </c>
      <c r="N313" s="33">
        <f t="shared" si="56"/>
        <v>5.6165243113483809</v>
      </c>
      <c r="O313">
        <f t="shared" si="54"/>
        <v>1.3149543193681001</v>
      </c>
      <c r="P313" t="str">
        <f t="shared" si="55"/>
        <v/>
      </c>
    </row>
    <row r="314" spans="1:16" x14ac:dyDescent="0.2">
      <c r="A314">
        <f t="shared" si="46"/>
        <v>2019</v>
      </c>
      <c r="B314">
        <f t="shared" si="47"/>
        <v>12</v>
      </c>
      <c r="C314" s="34">
        <v>43800</v>
      </c>
      <c r="D314" s="58">
        <v>28288.5977419355</v>
      </c>
      <c r="E314" s="61">
        <v>5532353</v>
      </c>
      <c r="F314" s="61">
        <v>5618954</v>
      </c>
      <c r="G314" s="60">
        <v>834265</v>
      </c>
      <c r="H314" s="64">
        <f t="shared" si="48"/>
        <v>29.491210826730775</v>
      </c>
      <c r="I314" s="65">
        <f t="shared" si="49"/>
        <v>165.7097570397022</v>
      </c>
      <c r="J314" s="64">
        <f t="shared" si="52"/>
        <v>2.4257349427096564</v>
      </c>
      <c r="K314" s="66">
        <f t="shared" si="53"/>
        <v>2140.1321127422661</v>
      </c>
      <c r="L314" s="33">
        <f t="shared" si="50"/>
        <v>1.9124684491245603</v>
      </c>
      <c r="M314" s="33">
        <f t="shared" si="51"/>
        <v>1.0769759910085996</v>
      </c>
      <c r="N314" s="33">
        <f t="shared" si="56"/>
        <v>5.9258287163962864</v>
      </c>
      <c r="O314">
        <f t="shared" si="54"/>
        <v>1.0769759910085996</v>
      </c>
      <c r="P314" t="str">
        <f t="shared" si="55"/>
        <v/>
      </c>
    </row>
    <row r="315" spans="1:16" x14ac:dyDescent="0.2">
      <c r="A315">
        <f t="shared" si="46"/>
        <v>2020</v>
      </c>
      <c r="B315">
        <f t="shared" si="47"/>
        <v>1</v>
      </c>
      <c r="C315" s="31">
        <v>43831</v>
      </c>
      <c r="D315" s="58">
        <v>28324.553870967698</v>
      </c>
      <c r="E315" s="59">
        <v>5626747</v>
      </c>
      <c r="F315" s="59">
        <v>5719050</v>
      </c>
      <c r="G315" s="60">
        <v>897897</v>
      </c>
      <c r="H315" s="64">
        <f t="shared" si="48"/>
        <v>31.700305116555882</v>
      </c>
      <c r="I315" s="65">
        <f t="shared" si="49"/>
        <v>181.29562997683891</v>
      </c>
      <c r="J315" s="64">
        <f t="shared" si="52"/>
        <v>2.3587866867329499</v>
      </c>
      <c r="K315" s="66">
        <f t="shared" si="53"/>
        <v>2161.3662910349112</v>
      </c>
      <c r="L315" s="33">
        <f t="shared" si="50"/>
        <v>1.9104679815223458</v>
      </c>
      <c r="M315" s="33">
        <f t="shared" si="51"/>
        <v>1.1559338959976184</v>
      </c>
      <c r="N315" s="33">
        <f t="shared" si="56"/>
        <v>6.3437047650630296</v>
      </c>
      <c r="O315">
        <f t="shared" si="54"/>
        <v>1.1559338959976184</v>
      </c>
      <c r="P315" t="str">
        <f t="shared" si="55"/>
        <v/>
      </c>
    </row>
    <row r="316" spans="1:16" x14ac:dyDescent="0.2">
      <c r="A316">
        <f t="shared" si="46"/>
        <v>2020</v>
      </c>
      <c r="B316">
        <f t="shared" si="47"/>
        <v>2</v>
      </c>
      <c r="C316" s="31">
        <v>43862</v>
      </c>
      <c r="D316" s="58">
        <v>28387.7475862069</v>
      </c>
      <c r="E316" s="59">
        <v>5502144</v>
      </c>
      <c r="F316" s="59">
        <v>5586808</v>
      </c>
      <c r="G316" s="60">
        <v>845105</v>
      </c>
      <c r="H316" s="64">
        <f t="shared" si="48"/>
        <v>29.770061799852744</v>
      </c>
      <c r="I316" s="65">
        <f t="shared" si="49"/>
        <v>166.31961942391172</v>
      </c>
      <c r="J316" s="64">
        <f t="shared" si="52"/>
        <v>2.8611589090485889</v>
      </c>
      <c r="K316" s="66">
        <f t="shared" si="53"/>
        <v>2152.5920804732564</v>
      </c>
      <c r="L316" s="33">
        <f t="shared" si="50"/>
        <v>0.92478952082524213</v>
      </c>
      <c r="M316" s="33">
        <f t="shared" si="51"/>
        <v>0.12211482664676865</v>
      </c>
      <c r="N316" s="33">
        <f t="shared" si="56"/>
        <v>4.7086981256212246</v>
      </c>
      <c r="O316">
        <f t="shared" si="54"/>
        <v>0.12211482664676865</v>
      </c>
      <c r="P316" t="str">
        <f t="shared" si="55"/>
        <v/>
      </c>
    </row>
    <row r="317" spans="1:16" x14ac:dyDescent="0.2">
      <c r="A317">
        <f t="shared" si="46"/>
        <v>2020</v>
      </c>
      <c r="B317">
        <f t="shared" si="47"/>
        <v>3</v>
      </c>
      <c r="C317" s="31">
        <v>43891</v>
      </c>
      <c r="D317" s="58">
        <v>28539.732580645199</v>
      </c>
      <c r="E317" s="59">
        <v>5524871</v>
      </c>
      <c r="F317" s="59">
        <v>5609357</v>
      </c>
      <c r="G317" s="60">
        <v>842378</v>
      </c>
      <c r="H317" s="64">
        <f t="shared" si="48"/>
        <v>29.515973831208068</v>
      </c>
      <c r="I317" s="65">
        <f t="shared" si="49"/>
        <v>165.56563442190378</v>
      </c>
      <c r="J317" s="64">
        <f t="shared" si="52"/>
        <v>2.7571918185899991</v>
      </c>
      <c r="K317" s="66">
        <f t="shared" si="53"/>
        <v>2156.661608896889</v>
      </c>
      <c r="L317" s="33">
        <f t="shared" si="50"/>
        <v>0.70689689742604589</v>
      </c>
      <c r="M317" s="33">
        <f t="shared" si="51"/>
        <v>-0.11410733889327673</v>
      </c>
      <c r="N317" s="33">
        <f t="shared" si="56"/>
        <v>5.064167906114414</v>
      </c>
      <c r="O317" t="str">
        <f t="shared" si="54"/>
        <v/>
      </c>
      <c r="P317">
        <f t="shared" si="55"/>
        <v>-0.11410733889327673</v>
      </c>
    </row>
    <row r="318" spans="1:16" x14ac:dyDescent="0.2">
      <c r="A318">
        <f t="shared" si="46"/>
        <v>2020</v>
      </c>
      <c r="B318">
        <f t="shared" si="47"/>
        <v>4</v>
      </c>
      <c r="C318" s="31">
        <v>43922</v>
      </c>
      <c r="D318" s="58">
        <v>28648.235000000001</v>
      </c>
      <c r="E318" s="59">
        <v>5447164</v>
      </c>
      <c r="F318" s="59">
        <v>5526766</v>
      </c>
      <c r="G318" s="60">
        <v>872520</v>
      </c>
      <c r="H318" s="64">
        <f t="shared" si="48"/>
        <v>30.456326541582754</v>
      </c>
      <c r="I318" s="65">
        <f t="shared" si="49"/>
        <v>168.32499001491718</v>
      </c>
      <c r="J318" s="64">
        <f t="shared" si="52"/>
        <v>1.8223255497768598</v>
      </c>
      <c r="K318" s="66">
        <f t="shared" si="53"/>
        <v>2163.6793756910297</v>
      </c>
      <c r="L318" s="33">
        <f t="shared" si="50"/>
        <v>-0.33353502666688684</v>
      </c>
      <c r="M318" s="33">
        <f t="shared" si="51"/>
        <v>-1.188717694565633</v>
      </c>
      <c r="N318" s="33">
        <f t="shared" si="56"/>
        <v>4.9693428000972872</v>
      </c>
      <c r="O318" t="str">
        <f t="shared" si="54"/>
        <v/>
      </c>
      <c r="P318">
        <f t="shared" si="55"/>
        <v>-1.188717694565633</v>
      </c>
    </row>
    <row r="319" spans="1:16" x14ac:dyDescent="0.2">
      <c r="A319">
        <f t="shared" si="46"/>
        <v>2020</v>
      </c>
      <c r="B319">
        <f t="shared" si="47"/>
        <v>5</v>
      </c>
      <c r="C319" s="31">
        <v>43952</v>
      </c>
      <c r="D319" s="58">
        <v>28713.1912903226</v>
      </c>
      <c r="E319" s="59">
        <v>5184457</v>
      </c>
      <c r="F319" s="59">
        <v>5262456</v>
      </c>
      <c r="G319" s="60">
        <v>854225</v>
      </c>
      <c r="H319" s="64">
        <f t="shared" si="48"/>
        <v>29.750263262722218</v>
      </c>
      <c r="I319" s="65">
        <f t="shared" si="49"/>
        <v>156.55945140849212</v>
      </c>
      <c r="J319" s="64">
        <f t="shared" si="52"/>
        <v>0.86958375555987732</v>
      </c>
      <c r="K319" s="66">
        <f t="shared" si="53"/>
        <v>2152.9376293177675</v>
      </c>
      <c r="L319" s="33">
        <f t="shared" si="50"/>
        <v>-4.6703021394518878</v>
      </c>
      <c r="M319" s="33">
        <f t="shared" si="51"/>
        <v>-5.5075253448443</v>
      </c>
      <c r="N319" s="33">
        <f t="shared" si="56"/>
        <v>3.7509523992192317</v>
      </c>
      <c r="O319" t="str">
        <f t="shared" si="54"/>
        <v/>
      </c>
      <c r="P319">
        <f t="shared" si="55"/>
        <v>-5.5075253448443</v>
      </c>
    </row>
    <row r="320" spans="1:16" x14ac:dyDescent="0.2">
      <c r="A320">
        <f t="shared" si="46"/>
        <v>2020</v>
      </c>
      <c r="B320">
        <f t="shared" si="47"/>
        <v>6</v>
      </c>
      <c r="C320" s="31">
        <v>43983</v>
      </c>
      <c r="D320" s="58">
        <v>28709.147333333302</v>
      </c>
      <c r="E320" s="59">
        <v>5061590</v>
      </c>
      <c r="F320" s="59">
        <v>5139430</v>
      </c>
      <c r="G320" s="60">
        <v>853946</v>
      </c>
      <c r="H320" s="64">
        <f t="shared" si="48"/>
        <v>29.744735713850677</v>
      </c>
      <c r="I320" s="65">
        <f t="shared" si="49"/>
        <v>152.87098706983556</v>
      </c>
      <c r="J320" s="64">
        <f t="shared" si="52"/>
        <v>1.8288305709112773</v>
      </c>
      <c r="K320" s="66">
        <f t="shared" si="53"/>
        <v>2141.55239068631</v>
      </c>
      <c r="L320" s="33">
        <f t="shared" si="50"/>
        <v>-6.0392406123054743</v>
      </c>
      <c r="M320" s="33">
        <f t="shared" si="51"/>
        <v>-7.3558759923619599</v>
      </c>
      <c r="N320" s="33">
        <f t="shared" si="56"/>
        <v>2.9487556210036736</v>
      </c>
      <c r="O320" t="str">
        <f t="shared" si="54"/>
        <v/>
      </c>
      <c r="P320">
        <f t="shared" si="55"/>
        <v>-7.3558759923619599</v>
      </c>
    </row>
    <row r="321" spans="1:19" x14ac:dyDescent="0.2">
      <c r="A321">
        <f t="shared" si="46"/>
        <v>2020</v>
      </c>
      <c r="B321">
        <f t="shared" si="47"/>
        <v>7</v>
      </c>
      <c r="C321" s="31">
        <v>44013</v>
      </c>
      <c r="D321" s="58">
        <v>28681.357419354801</v>
      </c>
      <c r="E321" s="59">
        <v>5080059</v>
      </c>
      <c r="F321" s="59">
        <v>5163572</v>
      </c>
      <c r="G321" s="60">
        <v>861549</v>
      </c>
      <c r="H321" s="64">
        <f t="shared" si="48"/>
        <v>30.038641037910153</v>
      </c>
      <c r="I321" s="65">
        <f t="shared" si="49"/>
        <v>155.1066857814038</v>
      </c>
      <c r="J321" s="64">
        <f t="shared" si="52"/>
        <v>1.5936209754464414</v>
      </c>
      <c r="K321" s="66">
        <f t="shared" si="53"/>
        <v>2134.6137782812921</v>
      </c>
      <c r="L321" s="33">
        <f t="shared" si="50"/>
        <v>-5.8762724620517126</v>
      </c>
      <c r="M321" s="33">
        <f t="shared" si="51"/>
        <v>-6.6560106381921003</v>
      </c>
      <c r="N321" s="33">
        <f t="shared" si="56"/>
        <v>2.2885292490924414</v>
      </c>
      <c r="O321" t="str">
        <f t="shared" si="54"/>
        <v/>
      </c>
      <c r="P321">
        <f t="shared" si="55"/>
        <v>-6.6560106381921003</v>
      </c>
    </row>
    <row r="322" spans="1:19" x14ac:dyDescent="0.2">
      <c r="A322">
        <f t="shared" si="46"/>
        <v>2020</v>
      </c>
      <c r="B322">
        <f t="shared" si="47"/>
        <v>8</v>
      </c>
      <c r="C322" s="35">
        <v>44044</v>
      </c>
      <c r="D322" s="58">
        <v>28667.727741935501</v>
      </c>
      <c r="E322" s="61">
        <v>5084164</v>
      </c>
      <c r="F322" s="61">
        <v>5159172</v>
      </c>
      <c r="G322" s="62">
        <v>852269</v>
      </c>
      <c r="H322" s="64">
        <f t="shared" si="48"/>
        <v>29.729213548839816</v>
      </c>
      <c r="I322" s="65">
        <f t="shared" si="49"/>
        <v>153.37812612319502</v>
      </c>
      <c r="J322" s="64">
        <f t="shared" si="52"/>
        <v>1.1301101720977424</v>
      </c>
      <c r="K322" s="66">
        <f t="shared" si="53"/>
        <v>2124.4316713672997</v>
      </c>
      <c r="L322" s="33">
        <f t="shared" si="50"/>
        <v>-6.7084960239540798</v>
      </c>
      <c r="M322" s="33">
        <f t="shared" si="51"/>
        <v>-7.0348939982654564</v>
      </c>
      <c r="N322" s="33">
        <f t="shared" si="56"/>
        <v>1.3016110339331144</v>
      </c>
      <c r="O322" t="str">
        <f t="shared" si="54"/>
        <v/>
      </c>
      <c r="P322">
        <f t="shared" si="55"/>
        <v>-7.0348939982654564</v>
      </c>
    </row>
    <row r="323" spans="1:19" x14ac:dyDescent="0.2">
      <c r="A323">
        <f t="shared" ref="A323:A367" si="57">YEAR(C323)</f>
        <v>2020</v>
      </c>
      <c r="B323">
        <f t="shared" ref="B323:B362" si="58">MONTH(C323)</f>
        <v>9</v>
      </c>
      <c r="C323" s="35">
        <v>44075</v>
      </c>
      <c r="D323" s="58">
        <v>28694.021333333301</v>
      </c>
      <c r="E323" s="61">
        <v>5107712</v>
      </c>
      <c r="F323" s="61">
        <v>5185061</v>
      </c>
      <c r="G323" s="62">
        <v>846248</v>
      </c>
      <c r="H323" s="64">
        <f t="shared" ref="H323:H367" si="59">G323/D323</f>
        <v>29.492136712707108</v>
      </c>
      <c r="I323" s="65">
        <f t="shared" ref="I323:I368" si="60">H323*F323/1000000</f>
        <v>152.91852787572583</v>
      </c>
      <c r="J323" s="64">
        <f t="shared" si="52"/>
        <v>0.96589183842454851</v>
      </c>
      <c r="K323" s="66">
        <f t="shared" si="53"/>
        <v>2114.2092524800928</v>
      </c>
      <c r="L323" s="33">
        <f t="shared" si="50"/>
        <v>-6.1682255352184745</v>
      </c>
      <c r="M323" s="33">
        <f t="shared" si="51"/>
        <v>-6.3845863718866021</v>
      </c>
      <c r="N323" s="33">
        <f t="shared" si="56"/>
        <v>0.4093865289575227</v>
      </c>
      <c r="O323" t="str">
        <f t="shared" si="54"/>
        <v/>
      </c>
      <c r="P323">
        <f t="shared" si="55"/>
        <v>-6.3845863718866021</v>
      </c>
    </row>
    <row r="324" spans="1:19" x14ac:dyDescent="0.2">
      <c r="A324">
        <f t="shared" si="57"/>
        <v>2020</v>
      </c>
      <c r="B324">
        <f t="shared" si="58"/>
        <v>10</v>
      </c>
      <c r="C324" s="35">
        <v>44105</v>
      </c>
      <c r="D324" s="58">
        <v>28760.638709677401</v>
      </c>
      <c r="E324" s="61">
        <v>5139993</v>
      </c>
      <c r="F324" s="61">
        <v>5219423</v>
      </c>
      <c r="G324" s="62">
        <v>907805</v>
      </c>
      <c r="H324" s="64">
        <f t="shared" si="59"/>
        <v>31.564146024842664</v>
      </c>
      <c r="I324" s="65">
        <f t="shared" si="60"/>
        <v>164.74662973742238</v>
      </c>
      <c r="J324" s="64">
        <f t="shared" si="52"/>
        <v>1.5995149456014213</v>
      </c>
      <c r="K324" s="66">
        <f t="shared" si="53"/>
        <v>2117.1709533964522</v>
      </c>
      <c r="L324" s="33">
        <f t="shared" si="50"/>
        <v>-5.0245938594805528</v>
      </c>
      <c r="M324" s="33">
        <f t="shared" si="51"/>
        <v>-5.2887560607380308</v>
      </c>
      <c r="N324" s="33">
        <f t="shared" si="56"/>
        <v>0.18615845008538301</v>
      </c>
      <c r="O324" t="str">
        <f t="shared" si="54"/>
        <v/>
      </c>
      <c r="P324">
        <f t="shared" si="55"/>
        <v>-5.2887560607380308</v>
      </c>
    </row>
    <row r="325" spans="1:19" x14ac:dyDescent="0.2">
      <c r="A325">
        <f t="shared" si="57"/>
        <v>2020</v>
      </c>
      <c r="B325">
        <f t="shared" si="58"/>
        <v>11</v>
      </c>
      <c r="C325" s="35">
        <v>44136</v>
      </c>
      <c r="D325" s="58">
        <v>28933.883000000002</v>
      </c>
      <c r="E325" s="61">
        <v>5258126</v>
      </c>
      <c r="F325" s="61">
        <v>5335640</v>
      </c>
      <c r="G325" s="62">
        <v>855934</v>
      </c>
      <c r="H325" s="64">
        <f t="shared" si="59"/>
        <v>29.58241035259595</v>
      </c>
      <c r="I325" s="65">
        <f t="shared" si="60"/>
        <v>157.84109197372504</v>
      </c>
      <c r="J325" s="64">
        <f t="shared" si="52"/>
        <v>0.47862396536362262</v>
      </c>
      <c r="K325" s="66">
        <f t="shared" si="53"/>
        <v>2103.8043175197836</v>
      </c>
      <c r="L325" s="33">
        <f t="shared" si="50"/>
        <v>-3.6224127325342304</v>
      </c>
      <c r="M325" s="33">
        <f t="shared" si="51"/>
        <v>-3.7249899947348286</v>
      </c>
      <c r="N325" s="33">
        <f t="shared" si="56"/>
        <v>-1.31317301714442</v>
      </c>
      <c r="O325" t="str">
        <f t="shared" si="54"/>
        <v/>
      </c>
      <c r="P325">
        <f t="shared" si="55"/>
        <v>-3.7249899947348286</v>
      </c>
    </row>
    <row r="326" spans="1:19" x14ac:dyDescent="0.2">
      <c r="A326">
        <f t="shared" si="57"/>
        <v>2020</v>
      </c>
      <c r="B326">
        <f t="shared" si="58"/>
        <v>12</v>
      </c>
      <c r="C326" s="34">
        <v>44166</v>
      </c>
      <c r="D326" s="58">
        <v>29075.469677419402</v>
      </c>
      <c r="E326" s="61">
        <v>5430737</v>
      </c>
      <c r="F326" s="61">
        <v>5508288</v>
      </c>
      <c r="G326" s="62">
        <v>866270</v>
      </c>
      <c r="H326" s="64">
        <f t="shared" si="59"/>
        <v>29.793843731878312</v>
      </c>
      <c r="I326" s="65">
        <f t="shared" si="60"/>
        <v>164.11307190218054</v>
      </c>
      <c r="J326" s="64">
        <f t="shared" si="52"/>
        <v>1.0261799928310555</v>
      </c>
      <c r="K326" s="66">
        <f t="shared" si="53"/>
        <v>2104.7502027492537</v>
      </c>
      <c r="L326" s="33">
        <f t="shared" si="50"/>
        <v>-1.8367591511243009</v>
      </c>
      <c r="M326" s="33">
        <f t="shared" si="51"/>
        <v>-1.9695124750976789</v>
      </c>
      <c r="N326" s="33">
        <f t="shared" si="56"/>
        <v>-1.2446499172123149</v>
      </c>
      <c r="O326" t="str">
        <f t="shared" si="54"/>
        <v/>
      </c>
      <c r="P326">
        <f t="shared" si="55"/>
        <v>-1.9695124750976789</v>
      </c>
    </row>
    <row r="327" spans="1:19" x14ac:dyDescent="0.2">
      <c r="A327">
        <f t="shared" si="57"/>
        <v>2021</v>
      </c>
      <c r="B327">
        <f t="shared" si="58"/>
        <v>1</v>
      </c>
      <c r="C327" s="35">
        <v>44197</v>
      </c>
      <c r="D327" s="58">
        <v>29085.914838709701</v>
      </c>
      <c r="E327" s="61">
        <v>5501912</v>
      </c>
      <c r="F327" s="61">
        <v>5579992</v>
      </c>
      <c r="G327" s="62">
        <v>930734</v>
      </c>
      <c r="H327" s="64">
        <f t="shared" si="59"/>
        <v>31.999474837260745</v>
      </c>
      <c r="I327" s="65">
        <f t="shared" si="60"/>
        <v>178.55681359611629</v>
      </c>
      <c r="J327" s="64">
        <f t="shared" si="52"/>
        <v>0.94374397850391922</v>
      </c>
      <c r="K327" s="66">
        <f t="shared" si="53"/>
        <v>2117.5972593056681</v>
      </c>
      <c r="L327" s="33">
        <f t="shared" si="50"/>
        <v>-2.2185998410804708</v>
      </c>
      <c r="M327" s="33">
        <f t="shared" si="51"/>
        <v>-2.4314877470908658</v>
      </c>
      <c r="N327" s="33">
        <f t="shared" si="56"/>
        <v>-1.0529655296711016</v>
      </c>
      <c r="O327" t="str">
        <f t="shared" si="54"/>
        <v/>
      </c>
      <c r="P327">
        <f t="shared" si="55"/>
        <v>-2.4314877470908658</v>
      </c>
    </row>
    <row r="328" spans="1:19" x14ac:dyDescent="0.2">
      <c r="A328">
        <f t="shared" si="57"/>
        <v>2021</v>
      </c>
      <c r="B328">
        <f t="shared" si="58"/>
        <v>2</v>
      </c>
      <c r="C328" s="35">
        <v>44228</v>
      </c>
      <c r="D328" s="58">
        <v>29194.814642857102</v>
      </c>
      <c r="E328" s="61">
        <v>5474426</v>
      </c>
      <c r="F328" s="61">
        <v>5551129</v>
      </c>
      <c r="G328" s="62">
        <v>882028</v>
      </c>
      <c r="H328" s="64">
        <f t="shared" si="59"/>
        <v>30.211803390085912</v>
      </c>
      <c r="I328" s="65">
        <f t="shared" si="60"/>
        <v>167.70961794100421</v>
      </c>
      <c r="J328" s="64">
        <f t="shared" si="52"/>
        <v>1.4838450561609262</v>
      </c>
      <c r="K328" s="66">
        <f t="shared" si="53"/>
        <v>2104.0112472698333</v>
      </c>
      <c r="L328" s="33">
        <f t="shared" si="50"/>
        <v>-0.50376725872678385</v>
      </c>
      <c r="M328" s="33">
        <f t="shared" si="51"/>
        <v>-0.63862942846791837</v>
      </c>
      <c r="N328" s="33">
        <f t="shared" si="56"/>
        <v>-2.6536475563156414</v>
      </c>
      <c r="O328" t="str">
        <f t="shared" si="54"/>
        <v/>
      </c>
      <c r="P328">
        <f t="shared" si="55"/>
        <v>-0.63862942846791837</v>
      </c>
    </row>
    <row r="329" spans="1:19" x14ac:dyDescent="0.2">
      <c r="A329">
        <f t="shared" si="57"/>
        <v>2021</v>
      </c>
      <c r="B329">
        <f t="shared" si="58"/>
        <v>3</v>
      </c>
      <c r="C329" s="35">
        <v>44256</v>
      </c>
      <c r="D329" s="58">
        <v>29360.0819354839</v>
      </c>
      <c r="E329" s="61">
        <v>5532027</v>
      </c>
      <c r="F329" s="61">
        <v>5613437</v>
      </c>
      <c r="G329" s="62">
        <v>872286</v>
      </c>
      <c r="H329" s="64">
        <f t="shared" si="59"/>
        <v>29.709930711936323</v>
      </c>
      <c r="I329" s="65">
        <f t="shared" si="60"/>
        <v>166.77482432581971</v>
      </c>
      <c r="J329" s="64">
        <f t="shared" si="52"/>
        <v>0.65712512769333653</v>
      </c>
      <c r="K329" s="66">
        <f t="shared" si="53"/>
        <v>2104.4664521717414</v>
      </c>
      <c r="L329" s="33">
        <f t="shared" si="50"/>
        <v>0.1295233861568823</v>
      </c>
      <c r="M329" s="33">
        <f t="shared" si="51"/>
        <v>7.2735609446850091E-2</v>
      </c>
      <c r="N329" s="33">
        <f t="shared" si="56"/>
        <v>-2.2357059072211416</v>
      </c>
      <c r="O329">
        <f t="shared" si="54"/>
        <v>7.2735609446850091E-2</v>
      </c>
      <c r="P329" t="str">
        <f t="shared" si="55"/>
        <v/>
      </c>
    </row>
    <row r="330" spans="1:19" x14ac:dyDescent="0.2">
      <c r="A330">
        <f t="shared" si="57"/>
        <v>2021</v>
      </c>
      <c r="B330">
        <f t="shared" si="58"/>
        <v>4</v>
      </c>
      <c r="C330" s="35">
        <v>44287</v>
      </c>
      <c r="D330" s="58">
        <v>29439.7186666667</v>
      </c>
      <c r="E330" s="61">
        <v>5546039</v>
      </c>
      <c r="F330" s="61">
        <v>5629720</v>
      </c>
      <c r="G330" s="62">
        <v>905840</v>
      </c>
      <c r="H330" s="64">
        <f t="shared" si="59"/>
        <v>30.769315775617205</v>
      </c>
      <c r="I330" s="65">
        <f t="shared" si="60"/>
        <v>173.2226324083077</v>
      </c>
      <c r="J330" s="64">
        <f t="shared" si="52"/>
        <v>1.0276657416550927</v>
      </c>
      <c r="K330" s="66">
        <f t="shared" si="53"/>
        <v>2112.1234501581453</v>
      </c>
      <c r="L330" s="33">
        <f t="shared" si="50"/>
        <v>1.8151647352640854</v>
      </c>
      <c r="M330" s="33">
        <f t="shared" si="51"/>
        <v>1.862825384682476</v>
      </c>
      <c r="N330" s="33">
        <f t="shared" si="56"/>
        <v>-2.0651435790858486</v>
      </c>
      <c r="O330">
        <f t="shared" si="54"/>
        <v>1.862825384682476</v>
      </c>
      <c r="P330" t="str">
        <f t="shared" si="55"/>
        <v/>
      </c>
    </row>
    <row r="331" spans="1:19" x14ac:dyDescent="0.2">
      <c r="A331">
        <f t="shared" si="57"/>
        <v>2021</v>
      </c>
      <c r="B331">
        <f t="shared" si="58"/>
        <v>5</v>
      </c>
      <c r="C331" s="35">
        <v>44317</v>
      </c>
      <c r="D331" s="58">
        <v>29555.982580645199</v>
      </c>
      <c r="E331" s="61">
        <v>5529785</v>
      </c>
      <c r="F331" s="61">
        <v>5617670</v>
      </c>
      <c r="G331" s="62">
        <v>894175</v>
      </c>
      <c r="H331" s="64">
        <f t="shared" si="59"/>
        <v>30.253604242734685</v>
      </c>
      <c r="I331" s="65">
        <f t="shared" si="60"/>
        <v>169.95476494628338</v>
      </c>
      <c r="J331" s="64">
        <f t="shared" si="52"/>
        <v>1.6918874820283092</v>
      </c>
      <c r="K331" s="66">
        <f t="shared" si="53"/>
        <v>2113.7532250895115</v>
      </c>
      <c r="L331" s="33">
        <f t="shared" si="50"/>
        <v>6.6608325616356767</v>
      </c>
      <c r="M331" s="33">
        <f t="shared" si="51"/>
        <v>6.7499661754891527</v>
      </c>
      <c r="N331" s="33">
        <f t="shared" si="56"/>
        <v>-2.3074652909501836</v>
      </c>
      <c r="O331">
        <f t="shared" si="54"/>
        <v>6.7499661754891527</v>
      </c>
      <c r="P331" t="str">
        <f t="shared" si="55"/>
        <v/>
      </c>
    </row>
    <row r="332" spans="1:19" x14ac:dyDescent="0.2">
      <c r="A332">
        <f t="shared" si="57"/>
        <v>2021</v>
      </c>
      <c r="B332">
        <f t="shared" si="58"/>
        <v>6</v>
      </c>
      <c r="C332" s="35">
        <v>44348</v>
      </c>
      <c r="D332" s="58">
        <v>29665.83</v>
      </c>
      <c r="E332" s="61">
        <v>5471945</v>
      </c>
      <c r="F332" s="61">
        <v>5548771</v>
      </c>
      <c r="G332" s="62">
        <v>892573</v>
      </c>
      <c r="H332" s="64">
        <f t="shared" si="59"/>
        <v>30.087578874415446</v>
      </c>
      <c r="I332" s="65">
        <f t="shared" si="60"/>
        <v>166.94908511856909</v>
      </c>
      <c r="J332" s="64">
        <f t="shared" si="52"/>
        <v>1.1526179417527205</v>
      </c>
      <c r="K332" s="66">
        <f t="shared" si="53"/>
        <v>2124.1428587995883</v>
      </c>
      <c r="L332" s="33">
        <f t="shared" si="50"/>
        <v>8.1072350783054414</v>
      </c>
      <c r="M332" s="33">
        <f t="shared" si="51"/>
        <v>7.9647159315332727</v>
      </c>
      <c r="N332" s="33">
        <f t="shared" si="56"/>
        <v>-1.3374642221894661</v>
      </c>
      <c r="O332">
        <f t="shared" si="54"/>
        <v>7.9647159315332727</v>
      </c>
      <c r="P332" t="str">
        <f t="shared" si="55"/>
        <v/>
      </c>
    </row>
    <row r="333" spans="1:19" x14ac:dyDescent="0.2">
      <c r="A333">
        <f t="shared" si="57"/>
        <v>2021</v>
      </c>
      <c r="B333">
        <f t="shared" si="58"/>
        <v>7</v>
      </c>
      <c r="C333" s="35">
        <v>44378</v>
      </c>
      <c r="D333" s="58">
        <v>29740.92</v>
      </c>
      <c r="E333" s="61">
        <v>5503971</v>
      </c>
      <c r="F333" s="61">
        <v>5583339</v>
      </c>
      <c r="G333" s="62">
        <v>912201</v>
      </c>
      <c r="H333" s="64">
        <f t="shared" si="59"/>
        <v>30.671579762831819</v>
      </c>
      <c r="I333" s="65">
        <f t="shared" si="60"/>
        <v>171.24982748142963</v>
      </c>
      <c r="J333" s="64">
        <f t="shared" si="52"/>
        <v>2.107081755539042</v>
      </c>
      <c r="K333" s="66">
        <f t="shared" si="53"/>
        <v>2142.5216992111827</v>
      </c>
      <c r="L333" s="33">
        <f t="shared" si="50"/>
        <v>8.3446274934995799</v>
      </c>
      <c r="M333" s="33">
        <f t="shared" si="51"/>
        <v>8.1293918241093657</v>
      </c>
      <c r="N333" s="33">
        <f t="shared" si="56"/>
        <v>4.5261957124576035E-2</v>
      </c>
      <c r="O333">
        <f t="shared" si="54"/>
        <v>8.1293918241093657</v>
      </c>
      <c r="P333" t="str">
        <f t="shared" si="55"/>
        <v/>
      </c>
      <c r="S333" s="26"/>
    </row>
    <row r="334" spans="1:19" x14ac:dyDescent="0.2">
      <c r="A334">
        <f t="shared" si="57"/>
        <v>2021</v>
      </c>
      <c r="B334">
        <f t="shared" si="58"/>
        <v>8</v>
      </c>
      <c r="C334" s="35">
        <v>44409</v>
      </c>
      <c r="D334" s="58">
        <v>29827.728709677402</v>
      </c>
      <c r="E334" s="61">
        <v>5546741</v>
      </c>
      <c r="F334" s="61">
        <v>5625380</v>
      </c>
      <c r="G334" s="62">
        <v>917666</v>
      </c>
      <c r="H334" s="64">
        <f t="shared" si="59"/>
        <v>30.765533940982557</v>
      </c>
      <c r="I334" s="65">
        <f t="shared" si="60"/>
        <v>173.06781932092446</v>
      </c>
      <c r="J334" s="64">
        <f t="shared" si="52"/>
        <v>3.4858654785477228</v>
      </c>
      <c r="K334" s="66">
        <f t="shared" si="53"/>
        <v>2160.4828327507034</v>
      </c>
      <c r="L334" s="33">
        <f t="shared" ref="L334:L364" si="61">(E334/E322-1)*100</f>
        <v>9.0983886436393426</v>
      </c>
      <c r="M334" s="33">
        <f t="shared" ref="M334:M364" si="62">(F334/F322-1)*100</f>
        <v>9.0364888009161213</v>
      </c>
      <c r="N334" s="33">
        <f t="shared" si="56"/>
        <v>1.2118845447648185</v>
      </c>
      <c r="O334">
        <f t="shared" si="54"/>
        <v>9.0364888009161213</v>
      </c>
      <c r="P334" t="str">
        <f t="shared" si="55"/>
        <v/>
      </c>
    </row>
    <row r="335" spans="1:19" x14ac:dyDescent="0.2">
      <c r="A335">
        <f t="shared" si="57"/>
        <v>2021</v>
      </c>
      <c r="B335">
        <f t="shared" si="58"/>
        <v>9</v>
      </c>
      <c r="C335" s="35">
        <v>44440</v>
      </c>
      <c r="D335" s="58">
        <v>30025.934333333302</v>
      </c>
      <c r="E335" s="61">
        <v>5626587</v>
      </c>
      <c r="F335" s="61">
        <v>5705413</v>
      </c>
      <c r="G335" s="62">
        <v>905075</v>
      </c>
      <c r="H335" s="64">
        <f t="shared" si="59"/>
        <v>30.143108619112333</v>
      </c>
      <c r="I335" s="65">
        <f t="shared" si="60"/>
        <v>171.97888377589555</v>
      </c>
      <c r="J335" s="64">
        <f t="shared" ref="J335:J366" si="63">(H335/H323-1)*100</f>
        <v>2.2072727817131765</v>
      </c>
      <c r="K335" s="66">
        <f t="shared" ref="K335:K369" si="64">SUM(I323:I335)</f>
        <v>2179.0835904034038</v>
      </c>
      <c r="L335" s="33">
        <f t="shared" si="61"/>
        <v>10.15865812324579</v>
      </c>
      <c r="M335" s="33">
        <f t="shared" si="62"/>
        <v>10.03560035262845</v>
      </c>
      <c r="N335" s="33">
        <f t="shared" si="56"/>
        <v>2.5725430369304192</v>
      </c>
      <c r="O335">
        <f t="shared" ref="O335:O361" si="65">IF(M335&gt;=0,M335,"")</f>
        <v>10.03560035262845</v>
      </c>
      <c r="P335" t="str">
        <f t="shared" ref="P335:P361" si="66">IF(M335&lt;0,M335,"")</f>
        <v/>
      </c>
    </row>
    <row r="336" spans="1:19" x14ac:dyDescent="0.2">
      <c r="A336">
        <f t="shared" si="57"/>
        <v>2021</v>
      </c>
      <c r="B336">
        <f t="shared" si="58"/>
        <v>10</v>
      </c>
      <c r="C336" s="35">
        <v>44470</v>
      </c>
      <c r="D336" s="58">
        <v>30214.652580645201</v>
      </c>
      <c r="E336" s="61">
        <v>5685332</v>
      </c>
      <c r="F336" s="61">
        <v>5761581</v>
      </c>
      <c r="G336" s="62">
        <v>955563</v>
      </c>
      <c r="H336" s="64">
        <f t="shared" si="59"/>
        <v>31.62581457620702</v>
      </c>
      <c r="I336" s="65">
        <f t="shared" si="60"/>
        <v>182.21469237179741</v>
      </c>
      <c r="J336" s="64">
        <f t="shared" si="63"/>
        <v>0.19537532019975323</v>
      </c>
      <c r="K336" s="66">
        <f t="shared" si="64"/>
        <v>2208.3797548994758</v>
      </c>
      <c r="L336" s="33">
        <f t="shared" si="61"/>
        <v>10.60972262024482</v>
      </c>
      <c r="M336" s="33">
        <f t="shared" si="62"/>
        <v>10.387316758959763</v>
      </c>
      <c r="N336" s="33">
        <f t="shared" si="56"/>
        <v>4.4541713318544618</v>
      </c>
      <c r="O336">
        <f t="shared" si="65"/>
        <v>10.387316758959763</v>
      </c>
      <c r="P336" t="str">
        <f t="shared" si="66"/>
        <v/>
      </c>
    </row>
    <row r="337" spans="1:23" x14ac:dyDescent="0.2">
      <c r="A337">
        <f t="shared" si="57"/>
        <v>2021</v>
      </c>
      <c r="B337">
        <f t="shared" si="58"/>
        <v>11</v>
      </c>
      <c r="C337" s="35">
        <v>44501</v>
      </c>
      <c r="D337" s="58">
        <v>30573.237666666701</v>
      </c>
      <c r="E337" s="61">
        <v>5747431</v>
      </c>
      <c r="F337" s="61">
        <v>5822255</v>
      </c>
      <c r="G337" s="62">
        <v>918250</v>
      </c>
      <c r="H337" s="64">
        <f t="shared" si="59"/>
        <v>30.034437635015244</v>
      </c>
      <c r="I337" s="65">
        <f t="shared" si="60"/>
        <v>174.86815469265568</v>
      </c>
      <c r="J337" s="64">
        <f t="shared" si="63"/>
        <v>1.5280272196603661</v>
      </c>
      <c r="K337" s="66">
        <f t="shared" si="64"/>
        <v>2218.5012798547091</v>
      </c>
      <c r="L337" s="33">
        <f t="shared" si="61"/>
        <v>9.3056917997020214</v>
      </c>
      <c r="M337" s="33">
        <f t="shared" si="62"/>
        <v>9.1200868124536214</v>
      </c>
      <c r="N337" s="33">
        <f t="shared" si="56"/>
        <v>4.786119245387277</v>
      </c>
      <c r="O337">
        <f t="shared" si="65"/>
        <v>9.1200868124536214</v>
      </c>
      <c r="P337" t="str">
        <f t="shared" si="66"/>
        <v/>
      </c>
    </row>
    <row r="338" spans="1:23" x14ac:dyDescent="0.2">
      <c r="A338">
        <f t="shared" si="57"/>
        <v>2021</v>
      </c>
      <c r="B338">
        <f t="shared" si="58"/>
        <v>12</v>
      </c>
      <c r="C338" s="34">
        <v>44531</v>
      </c>
      <c r="D338" s="58">
        <v>30907.416129032299</v>
      </c>
      <c r="E338" s="61">
        <v>5850749</v>
      </c>
      <c r="F338" s="61">
        <v>5927047</v>
      </c>
      <c r="G338" s="62">
        <v>926992</v>
      </c>
      <c r="H338" s="64">
        <f t="shared" si="59"/>
        <v>29.992542764817131</v>
      </c>
      <c r="I338" s="65">
        <f t="shared" si="60"/>
        <v>177.76721061658108</v>
      </c>
      <c r="J338" s="64">
        <f t="shared" si="63"/>
        <v>0.66691305333732576</v>
      </c>
      <c r="K338" s="66">
        <f t="shared" si="64"/>
        <v>2238.4273984975648</v>
      </c>
      <c r="L338" s="33">
        <f t="shared" si="61"/>
        <v>7.7339779112853391</v>
      </c>
      <c r="M338" s="33">
        <f t="shared" si="62"/>
        <v>7.6023439587763031</v>
      </c>
      <c r="N338" s="33">
        <f t="shared" si="56"/>
        <v>6.3990305494044719</v>
      </c>
      <c r="O338">
        <f t="shared" si="65"/>
        <v>7.6023439587763031</v>
      </c>
      <c r="P338" t="str">
        <f t="shared" si="66"/>
        <v/>
      </c>
    </row>
    <row r="339" spans="1:23" x14ac:dyDescent="0.2">
      <c r="A339">
        <f t="shared" si="57"/>
        <v>2022</v>
      </c>
      <c r="B339">
        <f t="shared" si="58"/>
        <v>1</v>
      </c>
      <c r="C339" s="35">
        <v>44562</v>
      </c>
      <c r="D339" s="58">
        <v>31096.086774193602</v>
      </c>
      <c r="E339" s="61">
        <v>5901088</v>
      </c>
      <c r="F339" s="61">
        <v>5974111</v>
      </c>
      <c r="G339" s="62">
        <v>1002521</v>
      </c>
      <c r="H339" s="64">
        <f t="shared" si="59"/>
        <v>32.239458529939022</v>
      </c>
      <c r="I339" s="65">
        <f t="shared" si="60"/>
        <v>192.60210383775254</v>
      </c>
      <c r="J339" s="64">
        <f t="shared" si="63"/>
        <v>0.74996134748697152</v>
      </c>
      <c r="K339" s="66">
        <f t="shared" si="64"/>
        <v>2266.9164304331366</v>
      </c>
      <c r="L339" s="33">
        <f t="shared" si="61"/>
        <v>7.2552232751087242</v>
      </c>
      <c r="M339" s="33">
        <f t="shared" si="62"/>
        <v>7.0630746424009239</v>
      </c>
      <c r="N339" s="33">
        <f t="shared" si="56"/>
        <v>7.704773111415264</v>
      </c>
      <c r="O339">
        <f t="shared" si="65"/>
        <v>7.0630746424009239</v>
      </c>
      <c r="P339" t="str">
        <f t="shared" si="66"/>
        <v/>
      </c>
    </row>
    <row r="340" spans="1:23" x14ac:dyDescent="0.2">
      <c r="A340">
        <f t="shared" si="57"/>
        <v>2022</v>
      </c>
      <c r="B340">
        <f t="shared" si="58"/>
        <v>2</v>
      </c>
      <c r="C340" s="35">
        <v>44593</v>
      </c>
      <c r="D340" s="58">
        <v>31365.3003571429</v>
      </c>
      <c r="E340" s="61">
        <v>5842670</v>
      </c>
      <c r="F340" s="61">
        <v>5912507</v>
      </c>
      <c r="G340" s="62">
        <v>951572</v>
      </c>
      <c r="H340" s="64">
        <f t="shared" si="59"/>
        <v>30.338367213604446</v>
      </c>
      <c r="I340" s="65">
        <f t="shared" si="60"/>
        <v>179.3758085190068</v>
      </c>
      <c r="J340" s="64">
        <f t="shared" si="63"/>
        <v>0.41892177664597519</v>
      </c>
      <c r="K340" s="66">
        <f t="shared" si="64"/>
        <v>2267.735425356027</v>
      </c>
      <c r="L340" s="33">
        <f t="shared" si="61"/>
        <v>6.7266230286060935</v>
      </c>
      <c r="M340" s="33">
        <f t="shared" si="62"/>
        <v>6.5099910306533948</v>
      </c>
      <c r="N340" s="33">
        <f t="shared" si="56"/>
        <v>7.0900245733972689</v>
      </c>
      <c r="O340">
        <f t="shared" si="65"/>
        <v>6.5099910306533948</v>
      </c>
      <c r="P340" t="str">
        <f t="shared" si="66"/>
        <v/>
      </c>
    </row>
    <row r="341" spans="1:23" x14ac:dyDescent="0.2">
      <c r="A341">
        <f t="shared" si="57"/>
        <v>2022</v>
      </c>
      <c r="B341">
        <f t="shared" si="58"/>
        <v>3</v>
      </c>
      <c r="C341" s="35">
        <v>44621</v>
      </c>
      <c r="D341" s="58">
        <v>31669.700967741901</v>
      </c>
      <c r="E341" s="61">
        <v>5873967</v>
      </c>
      <c r="F341" s="61">
        <v>5947271</v>
      </c>
      <c r="G341" s="62">
        <v>942268</v>
      </c>
      <c r="H341" s="64">
        <f t="shared" si="59"/>
        <v>29.752980647331487</v>
      </c>
      <c r="I341" s="65">
        <f t="shared" si="60"/>
        <v>176.94903896743577</v>
      </c>
      <c r="J341" s="64">
        <f t="shared" si="63"/>
        <v>0.14490082731115628</v>
      </c>
      <c r="K341" s="66">
        <f t="shared" si="64"/>
        <v>2276.974846382459</v>
      </c>
      <c r="L341" s="33">
        <f t="shared" si="61"/>
        <v>6.181097814598524</v>
      </c>
      <c r="M341" s="33">
        <f t="shared" si="62"/>
        <v>5.9470516904349235</v>
      </c>
      <c r="N341" s="33">
        <f t="shared" si="56"/>
        <v>8.2206594350226592</v>
      </c>
      <c r="O341">
        <f t="shared" si="65"/>
        <v>5.9470516904349235</v>
      </c>
      <c r="P341" t="str">
        <f t="shared" si="66"/>
        <v/>
      </c>
    </row>
    <row r="342" spans="1:23" x14ac:dyDescent="0.2">
      <c r="A342">
        <f t="shared" si="57"/>
        <v>2022</v>
      </c>
      <c r="B342">
        <f t="shared" si="58"/>
        <v>4</v>
      </c>
      <c r="C342" s="35">
        <v>44652</v>
      </c>
      <c r="D342" s="58">
        <v>31905.758000000002</v>
      </c>
      <c r="E342" s="61">
        <v>5880237</v>
      </c>
      <c r="F342" s="61">
        <v>5949561</v>
      </c>
      <c r="G342" s="62">
        <v>980686</v>
      </c>
      <c r="H342" s="64">
        <f t="shared" si="59"/>
        <v>30.736959767575495</v>
      </c>
      <c r="I342" s="65">
        <f t="shared" si="60"/>
        <v>182.87141709173622</v>
      </c>
      <c r="J342" s="64">
        <f t="shared" si="63"/>
        <v>-0.10515673561825034</v>
      </c>
      <c r="K342" s="66">
        <f t="shared" si="64"/>
        <v>2293.0714391483752</v>
      </c>
      <c r="L342" s="33">
        <f t="shared" si="61"/>
        <v>6.0258862225815557</v>
      </c>
      <c r="M342" s="33">
        <f t="shared" si="62"/>
        <v>5.6812949844752492</v>
      </c>
      <c r="N342" s="33">
        <f t="shared" si="56"/>
        <v>8.9621284664338283</v>
      </c>
      <c r="O342">
        <f t="shared" si="65"/>
        <v>5.6812949844752492</v>
      </c>
      <c r="P342" t="str">
        <f t="shared" si="66"/>
        <v/>
      </c>
    </row>
    <row r="343" spans="1:23" x14ac:dyDescent="0.2">
      <c r="A343">
        <f t="shared" si="57"/>
        <v>2022</v>
      </c>
      <c r="B343">
        <f t="shared" si="58"/>
        <v>5</v>
      </c>
      <c r="C343" s="35">
        <v>44682</v>
      </c>
      <c r="D343" s="58">
        <v>32453.994838709699</v>
      </c>
      <c r="E343" s="61">
        <v>5888148</v>
      </c>
      <c r="F343" s="61">
        <v>5960245</v>
      </c>
      <c r="G343" s="62">
        <v>970401</v>
      </c>
      <c r="H343" s="64">
        <f t="shared" si="59"/>
        <v>29.900818214297253</v>
      </c>
      <c r="I343" s="65">
        <f t="shared" si="60"/>
        <v>178.21620225767413</v>
      </c>
      <c r="J343" s="64">
        <f t="shared" si="63"/>
        <v>-1.1660958661550258</v>
      </c>
      <c r="K343" s="66">
        <f t="shared" si="64"/>
        <v>2298.0650089977416</v>
      </c>
      <c r="L343" s="33">
        <f t="shared" si="61"/>
        <v>6.4805955385245584</v>
      </c>
      <c r="M343" s="33">
        <f t="shared" si="62"/>
        <v>6.0981688137608625</v>
      </c>
      <c r="N343" s="33">
        <f t="shared" si="56"/>
        <v>8.8035364990466825</v>
      </c>
      <c r="O343">
        <f t="shared" si="65"/>
        <v>6.0981688137608625</v>
      </c>
      <c r="P343" t="str">
        <f t="shared" si="66"/>
        <v/>
      </c>
    </row>
    <row r="344" spans="1:23" x14ac:dyDescent="0.2">
      <c r="A344">
        <f t="shared" si="57"/>
        <v>2022</v>
      </c>
      <c r="B344">
        <f t="shared" si="58"/>
        <v>6</v>
      </c>
      <c r="C344" s="35">
        <v>44713</v>
      </c>
      <c r="D344" s="58">
        <v>32894.819333333297</v>
      </c>
      <c r="E344" s="61">
        <v>5801276</v>
      </c>
      <c r="F344" s="61">
        <v>5875184</v>
      </c>
      <c r="G344" s="62">
        <v>991774</v>
      </c>
      <c r="H344" s="64">
        <f t="shared" si="59"/>
        <v>30.149853992206182</v>
      </c>
      <c r="I344" s="65">
        <f t="shared" si="60"/>
        <v>177.1359397773459</v>
      </c>
      <c r="J344" s="64">
        <f t="shared" si="63"/>
        <v>0.20697949160572993</v>
      </c>
      <c r="K344" s="66">
        <f t="shared" si="64"/>
        <v>2305.2461838288041</v>
      </c>
      <c r="L344" s="33">
        <f t="shared" si="61"/>
        <v>6.0185363705227202</v>
      </c>
      <c r="M344" s="33">
        <f t="shared" si="62"/>
        <v>5.8826179707182069</v>
      </c>
      <c r="N344" s="33">
        <f t="shared" si="56"/>
        <v>9.0593810321062165</v>
      </c>
      <c r="O344">
        <f t="shared" si="65"/>
        <v>5.8826179707182069</v>
      </c>
      <c r="P344" t="str">
        <f t="shared" si="66"/>
        <v/>
      </c>
    </row>
    <row r="345" spans="1:23" x14ac:dyDescent="0.2">
      <c r="A345">
        <f t="shared" si="57"/>
        <v>2022</v>
      </c>
      <c r="B345">
        <f t="shared" si="58"/>
        <v>7</v>
      </c>
      <c r="C345" s="35">
        <v>44743</v>
      </c>
      <c r="D345" s="58">
        <v>33268.629999999997</v>
      </c>
      <c r="E345" s="61">
        <v>5789140</v>
      </c>
      <c r="F345" s="61">
        <v>5857091</v>
      </c>
      <c r="G345" s="62">
        <v>1013519</v>
      </c>
      <c r="H345" s="64">
        <f t="shared" si="59"/>
        <v>30.464705038951109</v>
      </c>
      <c r="I345" s="65">
        <f t="shared" si="60"/>
        <v>178.4345497012952</v>
      </c>
      <c r="J345" s="64">
        <f t="shared" si="63"/>
        <v>-0.6744834321556592</v>
      </c>
      <c r="K345" s="66">
        <f t="shared" si="64"/>
        <v>2316.7316484115304</v>
      </c>
      <c r="L345" s="33">
        <f t="shared" si="61"/>
        <v>5.1811501187052134</v>
      </c>
      <c r="M345" s="33">
        <f t="shared" si="62"/>
        <v>4.9030159193271361</v>
      </c>
      <c r="N345" s="33">
        <f t="shared" si="56"/>
        <v>9.0666589967860922</v>
      </c>
      <c r="O345">
        <f t="shared" si="65"/>
        <v>4.9030159193271361</v>
      </c>
      <c r="P345" t="str">
        <f t="shared" si="66"/>
        <v/>
      </c>
    </row>
    <row r="346" spans="1:23" x14ac:dyDescent="0.2">
      <c r="A346">
        <f t="shared" si="57"/>
        <v>2022</v>
      </c>
      <c r="B346">
        <f t="shared" si="58"/>
        <v>8</v>
      </c>
      <c r="C346" s="35">
        <v>44774</v>
      </c>
      <c r="D346" s="58">
        <v>33616.1093548387</v>
      </c>
      <c r="E346" s="61">
        <v>5794533</v>
      </c>
      <c r="F346" s="61">
        <v>5862412</v>
      </c>
      <c r="G346" s="62">
        <v>1016309</v>
      </c>
      <c r="H346" s="64">
        <f t="shared" si="59"/>
        <v>30.232796700898184</v>
      </c>
      <c r="I346" s="65">
        <f t="shared" si="60"/>
        <v>177.23711017290591</v>
      </c>
      <c r="J346" s="64">
        <f t="shared" si="63"/>
        <v>-1.7316040771673924</v>
      </c>
      <c r="K346" s="66">
        <f t="shared" si="64"/>
        <v>2322.7189311030065</v>
      </c>
      <c r="L346" s="33">
        <f t="shared" si="61"/>
        <v>4.4673439773012635</v>
      </c>
      <c r="M346" s="33">
        <f t="shared" si="62"/>
        <v>4.2136175689464483</v>
      </c>
      <c r="N346" s="33">
        <f t="shared" si="56"/>
        <v>8.4105207409645999</v>
      </c>
      <c r="O346">
        <f t="shared" si="65"/>
        <v>4.2136175689464483</v>
      </c>
      <c r="P346" t="str">
        <f t="shared" si="66"/>
        <v/>
      </c>
    </row>
    <row r="347" spans="1:23" x14ac:dyDescent="0.2">
      <c r="A347">
        <f t="shared" si="57"/>
        <v>2022</v>
      </c>
      <c r="B347">
        <f t="shared" si="58"/>
        <v>9</v>
      </c>
      <c r="C347" s="35">
        <v>44805</v>
      </c>
      <c r="D347" s="58">
        <v>34059.411333333301</v>
      </c>
      <c r="E347" s="61">
        <v>5796948</v>
      </c>
      <c r="F347" s="61">
        <v>5862492</v>
      </c>
      <c r="G347" s="62">
        <v>1030277</v>
      </c>
      <c r="H347" s="64">
        <f t="shared" si="59"/>
        <v>30.24940712911522</v>
      </c>
      <c r="I347" s="65">
        <f t="shared" si="60"/>
        <v>177.33690729918095</v>
      </c>
      <c r="J347" s="64">
        <f t="shared" si="63"/>
        <v>0.35264614325640764</v>
      </c>
      <c r="K347" s="66">
        <f t="shared" si="64"/>
        <v>2326.9880190812632</v>
      </c>
      <c r="L347" s="33">
        <f t="shared" si="61"/>
        <v>3.0277857607107217</v>
      </c>
      <c r="M347" s="33">
        <f t="shared" si="62"/>
        <v>2.7531573963182066</v>
      </c>
      <c r="N347" s="33">
        <f t="shared" si="56"/>
        <v>7.7068507005245257</v>
      </c>
      <c r="O347">
        <f t="shared" si="65"/>
        <v>2.7531573963182066</v>
      </c>
      <c r="P347" t="str">
        <f t="shared" si="66"/>
        <v/>
      </c>
    </row>
    <row r="348" spans="1:23" x14ac:dyDescent="0.2">
      <c r="A348">
        <f t="shared" si="57"/>
        <v>2022</v>
      </c>
      <c r="B348">
        <f t="shared" si="58"/>
        <v>10</v>
      </c>
      <c r="C348" s="35">
        <v>44835</v>
      </c>
      <c r="D348" s="58">
        <v>34446.456129032304</v>
      </c>
      <c r="E348" s="61">
        <v>5770029</v>
      </c>
      <c r="F348" s="61">
        <v>5833114</v>
      </c>
      <c r="G348" s="62">
        <v>1087554</v>
      </c>
      <c r="H348" s="64">
        <f t="shared" si="59"/>
        <v>31.572304446244132</v>
      </c>
      <c r="I348" s="65">
        <f t="shared" si="60"/>
        <v>184.1648510776489</v>
      </c>
      <c r="J348" s="64">
        <f t="shared" si="63"/>
        <v>-0.16919763389476872</v>
      </c>
      <c r="K348" s="66">
        <f t="shared" si="64"/>
        <v>2339.1739863830167</v>
      </c>
      <c r="L348" s="33">
        <f t="shared" si="61"/>
        <v>1.48974589346762</v>
      </c>
      <c r="M348" s="33">
        <f t="shared" si="62"/>
        <v>1.2415515810677569</v>
      </c>
      <c r="N348" s="33">
        <f t="shared" ref="N348:N366" si="67">(K348/K335-1)*100</f>
        <v>7.3466844817080101</v>
      </c>
      <c r="O348">
        <f t="shared" si="65"/>
        <v>1.2415515810677569</v>
      </c>
      <c r="P348" t="str">
        <f t="shared" si="66"/>
        <v/>
      </c>
    </row>
    <row r="349" spans="1:23" x14ac:dyDescent="0.2">
      <c r="A349">
        <f t="shared" si="57"/>
        <v>2022</v>
      </c>
      <c r="B349">
        <f t="shared" si="58"/>
        <v>11</v>
      </c>
      <c r="C349" s="35">
        <v>44866</v>
      </c>
      <c r="D349" s="58">
        <v>34722.909666666703</v>
      </c>
      <c r="E349" s="61">
        <v>5788957</v>
      </c>
      <c r="F349" s="61">
        <v>5852748</v>
      </c>
      <c r="G349" s="62">
        <v>1039693</v>
      </c>
      <c r="H349" s="64">
        <f t="shared" si="59"/>
        <v>29.942565585109488</v>
      </c>
      <c r="I349" s="65">
        <f t="shared" si="60"/>
        <v>175.2462908431184</v>
      </c>
      <c r="J349" s="64">
        <f t="shared" si="63"/>
        <v>-0.30588902986034006</v>
      </c>
      <c r="K349" s="66">
        <f t="shared" si="64"/>
        <v>2332.2055848543373</v>
      </c>
      <c r="L349" s="33">
        <f t="shared" si="61"/>
        <v>0.72251411108719132</v>
      </c>
      <c r="M349" s="33">
        <f t="shared" si="62"/>
        <v>0.52373178433442469</v>
      </c>
      <c r="N349" s="33">
        <f t="shared" si="67"/>
        <v>5.6070895270681431</v>
      </c>
      <c r="O349">
        <f t="shared" si="65"/>
        <v>0.52373178433442469</v>
      </c>
      <c r="P349" t="str">
        <f t="shared" si="66"/>
        <v/>
      </c>
      <c r="R349" s="29"/>
    </row>
    <row r="350" spans="1:23" x14ac:dyDescent="0.2">
      <c r="A350">
        <f t="shared" si="57"/>
        <v>2022</v>
      </c>
      <c r="B350">
        <f t="shared" si="58"/>
        <v>12</v>
      </c>
      <c r="C350" s="34">
        <v>44896</v>
      </c>
      <c r="D350" s="58">
        <v>34948.7422580645</v>
      </c>
      <c r="E350" s="61">
        <v>5905203</v>
      </c>
      <c r="F350" s="61">
        <v>5968247</v>
      </c>
      <c r="G350" s="62">
        <v>1046945</v>
      </c>
      <c r="H350" s="64">
        <f t="shared" si="59"/>
        <v>29.956585912856852</v>
      </c>
      <c r="I350" s="65">
        <f t="shared" si="60"/>
        <v>178.78830400465017</v>
      </c>
      <c r="J350" s="64">
        <f t="shared" si="63"/>
        <v>-0.11988597379765098</v>
      </c>
      <c r="K350" s="66">
        <f t="shared" si="64"/>
        <v>2336.1257341663322</v>
      </c>
      <c r="L350" s="33">
        <f t="shared" si="61"/>
        <v>0.93071844305745444</v>
      </c>
      <c r="M350" s="33">
        <f t="shared" si="62"/>
        <v>0.69511849661392233</v>
      </c>
      <c r="N350" s="33">
        <f t="shared" si="67"/>
        <v>5.30197820392182</v>
      </c>
      <c r="O350">
        <f t="shared" si="65"/>
        <v>0.69511849661392233</v>
      </c>
      <c r="P350" t="str">
        <f t="shared" si="66"/>
        <v/>
      </c>
      <c r="R350" s="29"/>
      <c r="S350" s="29"/>
      <c r="T350" s="29"/>
      <c r="U350" s="29"/>
      <c r="V350" s="29"/>
      <c r="W350" s="29"/>
    </row>
    <row r="351" spans="1:23" x14ac:dyDescent="0.2">
      <c r="A351">
        <f t="shared" si="57"/>
        <v>2023</v>
      </c>
      <c r="B351">
        <f t="shared" si="58"/>
        <v>1</v>
      </c>
      <c r="C351" s="35">
        <v>44927</v>
      </c>
      <c r="D351" s="58">
        <v>35227.236451612902</v>
      </c>
      <c r="E351" s="61">
        <v>5970276</v>
      </c>
      <c r="F351" s="61">
        <v>6031605</v>
      </c>
      <c r="G351" s="62">
        <v>1132187</v>
      </c>
      <c r="H351" s="64">
        <f t="shared" si="59"/>
        <v>32.139535031512871</v>
      </c>
      <c r="I351" s="65">
        <f t="shared" si="60"/>
        <v>193.85298019374818</v>
      </c>
      <c r="J351" s="64">
        <f t="shared" si="63"/>
        <v>-0.30994161497270856</v>
      </c>
      <c r="K351" s="66">
        <f t="shared" si="64"/>
        <v>2352.2115037434996</v>
      </c>
      <c r="L351" s="33">
        <f t="shared" si="61"/>
        <v>1.1724617562049566</v>
      </c>
      <c r="M351" s="33">
        <f t="shared" si="62"/>
        <v>0.96238586795591718</v>
      </c>
      <c r="N351" s="33">
        <f t="shared" si="67"/>
        <v>5.0832162491536215</v>
      </c>
      <c r="O351">
        <f>IF(M351&gt;=0,M351,"")</f>
        <v>0.96238586795591718</v>
      </c>
      <c r="P351" t="str">
        <f t="shared" si="66"/>
        <v/>
      </c>
      <c r="S351" s="36"/>
      <c r="T351" s="26"/>
      <c r="U351" s="27"/>
    </row>
    <row r="352" spans="1:23" x14ac:dyDescent="0.2">
      <c r="A352">
        <f t="shared" si="57"/>
        <v>2023</v>
      </c>
      <c r="B352">
        <f t="shared" si="58"/>
        <v>2</v>
      </c>
      <c r="C352" s="35">
        <v>44958</v>
      </c>
      <c r="D352" s="58">
        <v>35382.141785714302</v>
      </c>
      <c r="E352" s="61">
        <v>5827724</v>
      </c>
      <c r="F352" s="61">
        <v>5886541</v>
      </c>
      <c r="G352" s="62">
        <v>1092720</v>
      </c>
      <c r="H352" s="64">
        <f t="shared" si="59"/>
        <v>30.883376326336201</v>
      </c>
      <c r="I352" s="65">
        <f t="shared" si="60"/>
        <v>181.79626096340743</v>
      </c>
      <c r="J352" s="64">
        <f t="shared" si="63"/>
        <v>1.7964352164850927</v>
      </c>
      <c r="K352" s="66">
        <f t="shared" si="64"/>
        <v>2341.405660869154</v>
      </c>
      <c r="L352" s="33">
        <f t="shared" si="61"/>
        <v>-0.25580770435434941</v>
      </c>
      <c r="M352" s="33">
        <f t="shared" si="62"/>
        <v>-0.43917072740886631</v>
      </c>
      <c r="N352" s="33">
        <f t="shared" si="67"/>
        <v>3.2859275020466816</v>
      </c>
      <c r="O352" t="str">
        <f t="shared" si="65"/>
        <v/>
      </c>
      <c r="P352">
        <f>IF(M352&lt;0,M352,"")</f>
        <v>-0.43917072740886631</v>
      </c>
      <c r="S352" s="36"/>
      <c r="U352" s="27"/>
      <c r="V352" s="27"/>
      <c r="W352" s="37"/>
    </row>
    <row r="353" spans="1:23" x14ac:dyDescent="0.2">
      <c r="A353">
        <f t="shared" si="57"/>
        <v>2023</v>
      </c>
      <c r="B353">
        <f t="shared" si="58"/>
        <v>3</v>
      </c>
      <c r="C353" s="35">
        <v>44986</v>
      </c>
      <c r="D353" s="58">
        <v>35579.618387096802</v>
      </c>
      <c r="E353" s="61">
        <v>5820456</v>
      </c>
      <c r="F353" s="61">
        <v>5883065</v>
      </c>
      <c r="G353" s="62">
        <v>1084158</v>
      </c>
      <c r="H353" s="64">
        <f t="shared" si="59"/>
        <v>30.471321760808358</v>
      </c>
      <c r="I353" s="65">
        <f t="shared" si="60"/>
        <v>179.26476655475003</v>
      </c>
      <c r="J353" s="64">
        <f t="shared" si="63"/>
        <v>2.4143500847579658</v>
      </c>
      <c r="K353" s="66">
        <f t="shared" si="64"/>
        <v>2341.2946189048971</v>
      </c>
      <c r="L353" s="33">
        <f t="shared" si="61"/>
        <v>-0.91098571033851883</v>
      </c>
      <c r="M353" s="33">
        <f t="shared" si="62"/>
        <v>-1.0795875957224754</v>
      </c>
      <c r="N353" s="33">
        <f t="shared" si="67"/>
        <v>3.2437290843715383</v>
      </c>
      <c r="O353" t="str">
        <f t="shared" si="65"/>
        <v/>
      </c>
      <c r="P353">
        <f t="shared" si="66"/>
        <v>-1.0795875957224754</v>
      </c>
      <c r="S353" s="36"/>
      <c r="U353" s="27"/>
      <c r="V353" s="27"/>
      <c r="W353" s="37"/>
    </row>
    <row r="354" spans="1:23" x14ac:dyDescent="0.2">
      <c r="A354">
        <f t="shared" si="57"/>
        <v>2023</v>
      </c>
      <c r="B354">
        <f t="shared" si="58"/>
        <v>4</v>
      </c>
      <c r="C354" s="35">
        <v>45017</v>
      </c>
      <c r="D354" s="58">
        <v>35666.653333333299</v>
      </c>
      <c r="E354" s="61">
        <v>5800994</v>
      </c>
      <c r="F354" s="61">
        <v>5860025</v>
      </c>
      <c r="G354" s="62">
        <v>1113697</v>
      </c>
      <c r="H354" s="64">
        <f t="shared" si="59"/>
        <v>31.225161205667771</v>
      </c>
      <c r="I354" s="65">
        <f t="shared" si="60"/>
        <v>182.98022529424327</v>
      </c>
      <c r="J354" s="64">
        <f t="shared" si="63"/>
        <v>1.5883205163552905</v>
      </c>
      <c r="K354" s="66">
        <f t="shared" si="64"/>
        <v>2347.3258052317046</v>
      </c>
      <c r="L354" s="33">
        <f t="shared" si="61"/>
        <v>-1.3476157508617415</v>
      </c>
      <c r="M354" s="33">
        <f t="shared" si="62"/>
        <v>-1.504917757797597</v>
      </c>
      <c r="N354" s="33">
        <f t="shared" si="67"/>
        <v>3.0896678090676089</v>
      </c>
      <c r="O354" t="str">
        <f t="shared" si="65"/>
        <v/>
      </c>
      <c r="P354">
        <f t="shared" si="66"/>
        <v>-1.504917757797597</v>
      </c>
      <c r="S354" s="36"/>
      <c r="U354" s="27"/>
      <c r="V354" s="27"/>
      <c r="W354" s="37"/>
    </row>
    <row r="355" spans="1:23" x14ac:dyDescent="0.2">
      <c r="A355">
        <f t="shared" si="57"/>
        <v>2023</v>
      </c>
      <c r="B355">
        <f t="shared" si="58"/>
        <v>5</v>
      </c>
      <c r="C355" s="35">
        <v>45047</v>
      </c>
      <c r="D355" s="58">
        <v>35969.534193548403</v>
      </c>
      <c r="E355" s="61">
        <v>5752780</v>
      </c>
      <c r="F355" s="61">
        <v>5813778</v>
      </c>
      <c r="G355" s="62">
        <v>1114793</v>
      </c>
      <c r="H355" s="64">
        <f t="shared" si="59"/>
        <v>30.992700489292197</v>
      </c>
      <c r="I355" s="65">
        <f t="shared" si="60"/>
        <v>180.18468026523621</v>
      </c>
      <c r="J355" s="64">
        <f t="shared" si="63"/>
        <v>3.6516802556020078</v>
      </c>
      <c r="K355" s="66">
        <f t="shared" si="64"/>
        <v>2344.6390684052049</v>
      </c>
      <c r="L355" s="33">
        <f t="shared" si="61"/>
        <v>-2.2989911259024054</v>
      </c>
      <c r="M355" s="33">
        <f t="shared" si="62"/>
        <v>-2.4573989827599396</v>
      </c>
      <c r="N355" s="33">
        <f t="shared" si="67"/>
        <v>2.2488452987745156</v>
      </c>
      <c r="O355" t="str">
        <f t="shared" si="65"/>
        <v/>
      </c>
      <c r="P355">
        <f t="shared" si="66"/>
        <v>-2.4573989827599396</v>
      </c>
      <c r="S355" s="36"/>
      <c r="U355" s="27"/>
      <c r="V355" s="27"/>
      <c r="W355" s="37"/>
    </row>
    <row r="356" spans="1:23" x14ac:dyDescent="0.2">
      <c r="A356">
        <f t="shared" si="57"/>
        <v>2023</v>
      </c>
      <c r="B356">
        <f t="shared" si="58"/>
        <v>6</v>
      </c>
      <c r="C356" s="35">
        <v>45078</v>
      </c>
      <c r="D356" s="58">
        <v>36069.313000000002</v>
      </c>
      <c r="E356" s="61">
        <v>5737974</v>
      </c>
      <c r="F356" s="61">
        <v>5798079</v>
      </c>
      <c r="G356" s="62">
        <v>1121855</v>
      </c>
      <c r="H356" s="64">
        <f t="shared" si="59"/>
        <v>31.102754854244104</v>
      </c>
      <c r="I356" s="65">
        <f t="shared" si="60"/>
        <v>180.3362297625408</v>
      </c>
      <c r="J356" s="64">
        <f t="shared" si="63"/>
        <v>3.1605488447282282</v>
      </c>
      <c r="K356" s="66">
        <f t="shared" si="64"/>
        <v>2346.7590959100712</v>
      </c>
      <c r="L356" s="33">
        <f t="shared" si="61"/>
        <v>-1.0911737348817785</v>
      </c>
      <c r="M356" s="33">
        <f t="shared" si="62"/>
        <v>-1.3123844291514919</v>
      </c>
      <c r="N356" s="33">
        <f t="shared" si="67"/>
        <v>2.118916859256581</v>
      </c>
      <c r="O356" t="str">
        <f t="shared" si="65"/>
        <v/>
      </c>
      <c r="P356">
        <f t="shared" si="66"/>
        <v>-1.3123844291514919</v>
      </c>
    </row>
    <row r="357" spans="1:23" x14ac:dyDescent="0.2">
      <c r="A357">
        <f t="shared" si="57"/>
        <v>2023</v>
      </c>
      <c r="B357">
        <f t="shared" si="58"/>
        <v>7</v>
      </c>
      <c r="C357" s="35">
        <v>45108</v>
      </c>
      <c r="D357" s="58">
        <v>36079.886129032297</v>
      </c>
      <c r="E357" s="61">
        <v>5732045</v>
      </c>
      <c r="F357" s="61">
        <v>5791399</v>
      </c>
      <c r="G357" s="62">
        <v>1141497</v>
      </c>
      <c r="H357" s="64">
        <f t="shared" si="59"/>
        <v>31.638043310826166</v>
      </c>
      <c r="I357" s="65">
        <f t="shared" si="60"/>
        <v>183.22853239227535</v>
      </c>
      <c r="J357" s="64">
        <f t="shared" si="63"/>
        <v>3.851467691464161</v>
      </c>
      <c r="K357" s="66">
        <f t="shared" si="64"/>
        <v>2352.8516885250006</v>
      </c>
      <c r="L357" s="33">
        <f t="shared" si="61"/>
        <v>-0.98624320710848368</v>
      </c>
      <c r="M357" s="33">
        <f t="shared" si="62"/>
        <v>-1.121580661799515</v>
      </c>
      <c r="N357" s="33">
        <f t="shared" si="67"/>
        <v>2.0650941764982278</v>
      </c>
      <c r="O357" t="str">
        <f t="shared" si="65"/>
        <v/>
      </c>
      <c r="P357">
        <f t="shared" si="66"/>
        <v>-1.121580661799515</v>
      </c>
      <c r="S357" s="36"/>
      <c r="T357" s="36"/>
    </row>
    <row r="358" spans="1:23" x14ac:dyDescent="0.2">
      <c r="A358">
        <f t="shared" si="57"/>
        <v>2023</v>
      </c>
      <c r="B358">
        <f t="shared" si="58"/>
        <v>8</v>
      </c>
      <c r="C358" s="35">
        <v>45139</v>
      </c>
      <c r="D358" s="58">
        <v>36068.7035483871</v>
      </c>
      <c r="E358" s="61">
        <v>5728460</v>
      </c>
      <c r="F358" s="61">
        <v>5788404</v>
      </c>
      <c r="G358" s="62">
        <v>1131093</v>
      </c>
      <c r="H358" s="64">
        <f t="shared" si="59"/>
        <v>31.359402715504022</v>
      </c>
      <c r="I358" s="65">
        <f t="shared" si="60"/>
        <v>181.52089211603433</v>
      </c>
      <c r="J358" s="64">
        <f t="shared" si="63"/>
        <v>3.7264366434626606</v>
      </c>
      <c r="K358" s="66">
        <f t="shared" si="64"/>
        <v>2355.9380309397397</v>
      </c>
      <c r="L358" s="33">
        <f t="shared" si="61"/>
        <v>-1.1402644527177652</v>
      </c>
      <c r="M358" s="33">
        <f t="shared" si="62"/>
        <v>-1.2624155381777968</v>
      </c>
      <c r="N358" s="33">
        <f t="shared" si="67"/>
        <v>1.6923143668836849</v>
      </c>
      <c r="O358" t="str">
        <f t="shared" si="65"/>
        <v/>
      </c>
      <c r="P358">
        <f t="shared" si="66"/>
        <v>-1.2624155381777968</v>
      </c>
    </row>
    <row r="359" spans="1:23" x14ac:dyDescent="0.2">
      <c r="A359">
        <f t="shared" si="57"/>
        <v>2023</v>
      </c>
      <c r="B359">
        <f t="shared" si="58"/>
        <v>9</v>
      </c>
      <c r="C359" s="35">
        <v>45170</v>
      </c>
      <c r="D359" s="58">
        <v>36175.904666666698</v>
      </c>
      <c r="E359" s="61">
        <v>5698541</v>
      </c>
      <c r="F359" s="61">
        <v>5767714</v>
      </c>
      <c r="G359" s="62">
        <v>1128011</v>
      </c>
      <c r="H359" s="64">
        <f t="shared" si="59"/>
        <v>31.181279649915016</v>
      </c>
      <c r="I359" s="65">
        <f t="shared" si="60"/>
        <v>179.84470317472994</v>
      </c>
      <c r="J359" s="64">
        <f t="shared" si="63"/>
        <v>3.0806306940900807</v>
      </c>
      <c r="K359" s="66">
        <f t="shared" si="64"/>
        <v>2358.5456239415644</v>
      </c>
      <c r="L359" s="33">
        <f t="shared" si="61"/>
        <v>-1.6975656845636733</v>
      </c>
      <c r="M359" s="33">
        <f t="shared" si="62"/>
        <v>-1.6166845089084947</v>
      </c>
      <c r="N359" s="33">
        <f t="shared" si="67"/>
        <v>1.5424463269666733</v>
      </c>
      <c r="O359" t="str">
        <f t="shared" si="65"/>
        <v/>
      </c>
      <c r="P359">
        <f t="shared" si="66"/>
        <v>-1.6166845089084947</v>
      </c>
    </row>
    <row r="360" spans="1:23" x14ac:dyDescent="0.2">
      <c r="A360">
        <f t="shared" si="57"/>
        <v>2023</v>
      </c>
      <c r="B360">
        <f t="shared" si="58"/>
        <v>10</v>
      </c>
      <c r="C360" s="35">
        <v>45200</v>
      </c>
      <c r="D360" s="58">
        <v>36273.5867741935</v>
      </c>
      <c r="E360" s="61">
        <v>5682236</v>
      </c>
      <c r="F360" s="61">
        <v>5738336</v>
      </c>
      <c r="G360" s="62">
        <v>1191911</v>
      </c>
      <c r="H360" s="64">
        <f t="shared" si="59"/>
        <v>32.858923144814945</v>
      </c>
      <c r="I360" s="65">
        <f t="shared" si="60"/>
        <v>188.55554160312479</v>
      </c>
      <c r="J360" s="64">
        <f t="shared" si="63"/>
        <v>4.0751497907333567</v>
      </c>
      <c r="K360" s="66">
        <f t="shared" si="64"/>
        <v>2369.7642582455078</v>
      </c>
      <c r="L360" s="33">
        <f t="shared" si="61"/>
        <v>-1.5215348137765039</v>
      </c>
      <c r="M360" s="33">
        <f t="shared" si="62"/>
        <v>-1.6248268077736827</v>
      </c>
      <c r="N360" s="33">
        <f t="shared" si="67"/>
        <v>1.8382664119230618</v>
      </c>
      <c r="O360" t="str">
        <f t="shared" si="65"/>
        <v/>
      </c>
      <c r="P360">
        <f t="shared" si="66"/>
        <v>-1.6248268077736827</v>
      </c>
    </row>
    <row r="361" spans="1:23" x14ac:dyDescent="0.2">
      <c r="A361">
        <f t="shared" si="57"/>
        <v>2023</v>
      </c>
      <c r="B361">
        <f t="shared" si="58"/>
        <v>11</v>
      </c>
      <c r="C361" s="34">
        <v>45231</v>
      </c>
      <c r="D361" s="58">
        <v>36489.394999999997</v>
      </c>
      <c r="E361" s="61">
        <v>5681061</v>
      </c>
      <c r="F361" s="61">
        <v>5735582</v>
      </c>
      <c r="G361" s="62">
        <v>1142888</v>
      </c>
      <c r="H361" s="64">
        <f t="shared" si="59"/>
        <v>31.321100281328317</v>
      </c>
      <c r="I361" s="65">
        <f t="shared" si="60"/>
        <v>179.64473899378163</v>
      </c>
      <c r="J361" s="64">
        <f t="shared" si="63"/>
        <v>4.60392978784816</v>
      </c>
      <c r="K361" s="66">
        <f t="shared" si="64"/>
        <v>2365.2441461616404</v>
      </c>
      <c r="L361" s="33">
        <f t="shared" si="61"/>
        <v>-1.8638245196846315</v>
      </c>
      <c r="M361" s="33">
        <f t="shared" si="62"/>
        <v>-2.0018972284472136</v>
      </c>
      <c r="N361" s="33">
        <f t="shared" si="67"/>
        <v>1.114502808700224</v>
      </c>
      <c r="O361" t="str">
        <f t="shared" si="65"/>
        <v/>
      </c>
      <c r="P361">
        <f t="shared" si="66"/>
        <v>-2.0018972284472136</v>
      </c>
    </row>
    <row r="362" spans="1:23" x14ac:dyDescent="0.2">
      <c r="A362">
        <f t="shared" si="57"/>
        <v>2023</v>
      </c>
      <c r="B362">
        <f t="shared" si="58"/>
        <v>12</v>
      </c>
      <c r="C362" s="34">
        <v>45261</v>
      </c>
      <c r="D362" s="58">
        <v>36669.376451612901</v>
      </c>
      <c r="E362" s="63">
        <v>5755832</v>
      </c>
      <c r="F362" s="63">
        <v>5810067</v>
      </c>
      <c r="G362" s="62">
        <v>1148106</v>
      </c>
      <c r="H362" s="64">
        <f t="shared" si="59"/>
        <v>31.309667932722665</v>
      </c>
      <c r="I362" s="65">
        <f t="shared" si="60"/>
        <v>181.91126843687019</v>
      </c>
      <c r="J362" s="64">
        <f t="shared" si="63"/>
        <v>4.5168098387510014</v>
      </c>
      <c r="K362" s="66">
        <f t="shared" si="64"/>
        <v>2371.9091237553921</v>
      </c>
      <c r="L362" s="33">
        <f t="shared" si="61"/>
        <v>-2.529481204964501</v>
      </c>
      <c r="M362" s="33">
        <f t="shared" si="62"/>
        <v>-2.6503594774143879</v>
      </c>
      <c r="N362" s="33">
        <f t="shared" si="67"/>
        <v>1.7024030453788086</v>
      </c>
      <c r="P362">
        <f>IF(M362&lt;0,M362,"")</f>
        <v>-2.6503594774143879</v>
      </c>
    </row>
    <row r="363" spans="1:23" x14ac:dyDescent="0.2">
      <c r="A363">
        <f t="shared" si="57"/>
        <v>2024</v>
      </c>
      <c r="B363">
        <f t="shared" ref="B363" si="68">MONTH(C363)</f>
        <v>1</v>
      </c>
      <c r="C363" s="34">
        <v>45292</v>
      </c>
      <c r="D363" s="58">
        <v>36805.725806451599</v>
      </c>
      <c r="E363" s="61">
        <v>5853010</v>
      </c>
      <c r="F363" s="61">
        <v>5907568</v>
      </c>
      <c r="G363" s="62">
        <v>1235864</v>
      </c>
      <c r="H363" s="64">
        <f t="shared" si="59"/>
        <v>33.578036376703324</v>
      </c>
      <c r="I363" s="65">
        <f t="shared" si="60"/>
        <v>198.3645332018485</v>
      </c>
      <c r="J363" s="64">
        <f t="shared" si="63"/>
        <v>4.4758001127894298</v>
      </c>
      <c r="K363" s="66">
        <f t="shared" si="64"/>
        <v>2391.4853529525908</v>
      </c>
      <c r="L363" s="33">
        <f t="shared" si="61"/>
        <v>-1.9641638008025097</v>
      </c>
      <c r="M363" s="33">
        <f t="shared" si="62"/>
        <v>-2.0564509778077333</v>
      </c>
      <c r="N363" s="33">
        <f t="shared" si="67"/>
        <v>2.3697191455328115</v>
      </c>
      <c r="P363">
        <f>IF(M363&lt;0,M363,"")</f>
        <v>-2.0564509778077333</v>
      </c>
    </row>
    <row r="364" spans="1:23" x14ac:dyDescent="0.2">
      <c r="A364">
        <f t="shared" si="57"/>
        <v>2024</v>
      </c>
      <c r="B364">
        <f t="shared" ref="B364" si="69">MONTH(C364)</f>
        <v>2</v>
      </c>
      <c r="C364" s="34">
        <v>45323</v>
      </c>
      <c r="D364" s="58">
        <v>36750.9810344828</v>
      </c>
      <c r="E364" s="61">
        <v>5815855</v>
      </c>
      <c r="F364" s="61">
        <v>5868673</v>
      </c>
      <c r="G364" s="62">
        <v>1178300</v>
      </c>
      <c r="H364" s="64">
        <f t="shared" si="59"/>
        <v>32.061729152057787</v>
      </c>
      <c r="I364" s="65">
        <f t="shared" si="60"/>
        <v>188.15980420799443</v>
      </c>
      <c r="J364" s="64">
        <f t="shared" si="63"/>
        <v>3.8154922352732878</v>
      </c>
      <c r="K364" s="66">
        <f t="shared" si="64"/>
        <v>2385.7921769668369</v>
      </c>
      <c r="L364" s="33">
        <f t="shared" si="61"/>
        <v>-0.20366441513015587</v>
      </c>
      <c r="M364" s="33">
        <f t="shared" si="62"/>
        <v>-0.30353988870543969</v>
      </c>
      <c r="N364" s="33">
        <f t="shared" si="67"/>
        <v>1.4276213329411203</v>
      </c>
    </row>
    <row r="365" spans="1:23" x14ac:dyDescent="0.2">
      <c r="A365">
        <f t="shared" si="57"/>
        <v>2024</v>
      </c>
      <c r="B365">
        <f t="shared" ref="B365" si="70">MONTH(C365)</f>
        <v>3</v>
      </c>
      <c r="C365" s="34">
        <v>45352</v>
      </c>
      <c r="D365" s="58">
        <v>36984.323548387103</v>
      </c>
      <c r="E365" s="61">
        <v>5752861</v>
      </c>
      <c r="F365" s="61">
        <v>5803684</v>
      </c>
      <c r="G365" s="62">
        <v>1164901</v>
      </c>
      <c r="H365" s="64">
        <f t="shared" si="59"/>
        <v>31.497155774011762</v>
      </c>
      <c r="I365" s="65">
        <f t="shared" si="60"/>
        <v>182.7995390111397</v>
      </c>
      <c r="J365" s="64">
        <f t="shared" si="63"/>
        <v>3.3665556789952422</v>
      </c>
      <c r="K365" s="66">
        <f t="shared" si="64"/>
        <v>2386.7954550145687</v>
      </c>
      <c r="L365" s="33">
        <f t="shared" ref="L365:M369" si="71">(E365/E353-1)*100</f>
        <v>-1.1613351256327675</v>
      </c>
      <c r="M365" s="33">
        <f t="shared" si="71"/>
        <v>-1.3493136655807869</v>
      </c>
      <c r="N365" s="33">
        <f t="shared" si="67"/>
        <v>1.9385702744293187</v>
      </c>
    </row>
    <row r="366" spans="1:23" x14ac:dyDescent="0.2">
      <c r="A366">
        <f t="shared" si="57"/>
        <v>2024</v>
      </c>
      <c r="B366">
        <f t="shared" ref="B366:B370" si="72">MONTH(C366)</f>
        <v>4</v>
      </c>
      <c r="C366" s="34">
        <v>45383</v>
      </c>
      <c r="D366" s="58">
        <v>37187.508666666698</v>
      </c>
      <c r="E366" s="61">
        <v>5734372</v>
      </c>
      <c r="F366" s="61">
        <v>5787474</v>
      </c>
      <c r="G366" s="62">
        <v>1200544</v>
      </c>
      <c r="H366" s="64">
        <f t="shared" si="59"/>
        <v>32.283528610673415</v>
      </c>
      <c r="I366" s="65">
        <f>H366*F366/1000000</f>
        <v>186.8400824625285</v>
      </c>
      <c r="J366" s="64">
        <f t="shared" si="63"/>
        <v>3.3894697869919499</v>
      </c>
      <c r="K366" s="66">
        <f t="shared" si="64"/>
        <v>2394.3707709223481</v>
      </c>
      <c r="L366" s="33">
        <f t="shared" si="71"/>
        <v>-1.1484583504137391</v>
      </c>
      <c r="M366" s="33">
        <f t="shared" si="71"/>
        <v>-1.2380663905017464</v>
      </c>
      <c r="N366" s="33">
        <f t="shared" si="67"/>
        <v>2.2669574170155693</v>
      </c>
    </row>
    <row r="367" spans="1:23" x14ac:dyDescent="0.2">
      <c r="A367">
        <f t="shared" si="57"/>
        <v>2024</v>
      </c>
      <c r="B367">
        <f t="shared" si="72"/>
        <v>5</v>
      </c>
      <c r="C367" s="34">
        <v>45413</v>
      </c>
      <c r="D367" s="58">
        <v>37349.9132258065</v>
      </c>
      <c r="E367" s="61">
        <v>5713805</v>
      </c>
      <c r="F367" s="61">
        <v>5767690</v>
      </c>
      <c r="G367" s="67">
        <v>1198635</v>
      </c>
      <c r="H367" s="64">
        <f t="shared" si="59"/>
        <v>32.092042430016058</v>
      </c>
      <c r="I367" s="65">
        <f t="shared" si="60"/>
        <v>185.09695220317934</v>
      </c>
      <c r="J367" s="64">
        <f>(H367/H355-1)*100</f>
        <v>3.5470995536632133</v>
      </c>
      <c r="K367" s="66">
        <f t="shared" si="64"/>
        <v>2396.4874978312837</v>
      </c>
      <c r="L367" s="33">
        <f t="shared" si="71"/>
        <v>-0.67749853114493774</v>
      </c>
      <c r="M367" s="33">
        <f t="shared" si="71"/>
        <v>-0.79273752798953989</v>
      </c>
      <c r="N367" s="33">
        <f t="shared" ref="N367:N369" si="73">(K367/K354-1)*100</f>
        <v>2.0943702186551061</v>
      </c>
    </row>
    <row r="368" spans="1:23" x14ac:dyDescent="0.2">
      <c r="B368">
        <f t="shared" si="72"/>
        <v>6</v>
      </c>
      <c r="C368" s="35">
        <v>45444</v>
      </c>
      <c r="D368" s="58">
        <v>37514.773000000001</v>
      </c>
      <c r="E368" s="70">
        <v>5655049</v>
      </c>
      <c r="F368" s="70">
        <v>5712389</v>
      </c>
      <c r="G368" s="67">
        <v>1191452</v>
      </c>
      <c r="H368" s="64">
        <f>G368/D368</f>
        <v>31.759541767719078</v>
      </c>
      <c r="I368" s="65">
        <f t="shared" si="60"/>
        <v>181.42285703895902</v>
      </c>
      <c r="J368" s="64">
        <f t="shared" ref="J368:J369" si="74">(H368/H356-1)*100</f>
        <v>2.1116679745985634</v>
      </c>
      <c r="K368" s="66">
        <f t="shared" si="64"/>
        <v>2397.7256746050066</v>
      </c>
      <c r="L368" s="33">
        <f t="shared" si="71"/>
        <v>-1.4451965101270892</v>
      </c>
      <c r="M368" s="33">
        <f>(F368/F356-1)*100</f>
        <v>-1.4779032848638352</v>
      </c>
      <c r="N368" s="33">
        <f t="shared" si="73"/>
        <v>2.2641696504660969</v>
      </c>
    </row>
    <row r="369" spans="2:14" x14ac:dyDescent="0.2">
      <c r="B369">
        <f t="shared" si="72"/>
        <v>7</v>
      </c>
      <c r="C369" s="35">
        <v>45474</v>
      </c>
      <c r="D369" s="58">
        <v>37591.379999999997</v>
      </c>
      <c r="E369" s="70">
        <v>5652660</v>
      </c>
      <c r="F369" s="70">
        <v>5705710</v>
      </c>
      <c r="G369" s="67">
        <v>1212712</v>
      </c>
      <c r="H369" s="64">
        <f>G369/D369</f>
        <v>32.260374585875809</v>
      </c>
      <c r="I369" s="65">
        <f t="shared" ref="I369" si="75">H369*F369/1000000</f>
        <v>184.06834187837748</v>
      </c>
      <c r="J369" s="64">
        <f t="shared" si="74"/>
        <v>1.9670346517184578</v>
      </c>
      <c r="K369" s="66">
        <f t="shared" si="64"/>
        <v>2401.4577867208432</v>
      </c>
      <c r="L369" s="33">
        <f t="shared" si="71"/>
        <v>-1.3849333004189557</v>
      </c>
      <c r="M369" s="33">
        <f>(F369/F357-1)*100</f>
        <v>-1.479590682665799</v>
      </c>
      <c r="N369" s="33">
        <f t="shared" si="73"/>
        <v>2.3308183147601635</v>
      </c>
    </row>
    <row r="370" spans="2:14" x14ac:dyDescent="0.2">
      <c r="B370">
        <f t="shared" si="72"/>
        <v>8</v>
      </c>
      <c r="C370" s="35">
        <v>45505</v>
      </c>
      <c r="D370" s="58">
        <v>37638.550000000003</v>
      </c>
      <c r="E370" s="70">
        <v>5703646</v>
      </c>
      <c r="F370" s="70">
        <v>5755605</v>
      </c>
      <c r="G370" s="67">
        <v>1223284</v>
      </c>
      <c r="H370" s="64">
        <f>G370/D370</f>
        <v>32.500826944714923</v>
      </c>
      <c r="I370" s="65">
        <f>H370*F370/1000000</f>
        <v>187.06192206713592</v>
      </c>
      <c r="J370" s="64">
        <f>(H370/H358-1)*100</f>
        <v>3.6398149530015855</v>
      </c>
      <c r="K370" s="66">
        <f>SUM(I358:I370)</f>
        <v>2405.291176395704</v>
      </c>
      <c r="L370" s="33">
        <f>(E370/E358-1)*100</f>
        <v>-0.43317052052384009</v>
      </c>
      <c r="M370" s="33">
        <f>(F370/F358-1)*100</f>
        <v>-0.56663287496864223</v>
      </c>
      <c r="N370" s="33">
        <f>(K370/K357-1)*100</f>
        <v>2.2287629996592617</v>
      </c>
    </row>
    <row r="371" spans="2:14" x14ac:dyDescent="0.2">
      <c r="D371" s="58">
        <v>37849.910000000003</v>
      </c>
      <c r="H371" s="64"/>
    </row>
    <row r="372" spans="2:14" x14ac:dyDescent="0.2">
      <c r="D372" s="58"/>
      <c r="H372" s="64"/>
    </row>
    <row r="373" spans="2:14" x14ac:dyDescent="0.2">
      <c r="H373" s="64"/>
    </row>
    <row r="374" spans="2:14" x14ac:dyDescent="0.2">
      <c r="H374" s="64"/>
    </row>
    <row r="375" spans="2:14" x14ac:dyDescent="0.2">
      <c r="H375" s="64"/>
    </row>
    <row r="376" spans="2:14" x14ac:dyDescent="0.2">
      <c r="H376" s="6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topLeftCell="A41" workbookViewId="0">
      <selection activeCell="G72" sqref="G72"/>
    </sheetView>
  </sheetViews>
  <sheetFormatPr baseColWidth="10" defaultColWidth="11.1640625" defaultRowHeight="15" customHeight="1" x14ac:dyDescent="0.2"/>
  <cols>
    <col min="1" max="26" width="10.5" customWidth="1"/>
  </cols>
  <sheetData>
    <row r="1" spans="1:2" ht="15.75" customHeight="1" x14ac:dyDescent="0.2"/>
    <row r="2" spans="1:2" ht="15.75" customHeight="1" x14ac:dyDescent="0.2">
      <c r="A2" s="11"/>
      <c r="B2" s="2" t="s">
        <v>15</v>
      </c>
    </row>
    <row r="3" spans="1:2" ht="15.75" customHeight="1" x14ac:dyDescent="0.2">
      <c r="A3" s="11">
        <v>43466</v>
      </c>
    </row>
    <row r="4" spans="1:2" ht="15.75" customHeight="1" x14ac:dyDescent="0.2">
      <c r="A4" s="11">
        <v>43497</v>
      </c>
      <c r="B4" s="12">
        <v>84.13233709659437</v>
      </c>
    </row>
    <row r="5" spans="1:2" ht="15.75" customHeight="1" x14ac:dyDescent="0.2">
      <c r="A5" s="11">
        <v>43525</v>
      </c>
      <c r="B5" s="12">
        <v>108.00981051816825</v>
      </c>
    </row>
    <row r="6" spans="1:2" ht="15.75" customHeight="1" x14ac:dyDescent="0.2">
      <c r="A6" s="11">
        <v>43556</v>
      </c>
      <c r="B6" s="12">
        <v>112.22585914415961</v>
      </c>
    </row>
    <row r="7" spans="1:2" ht="15.75" customHeight="1" x14ac:dyDescent="0.2">
      <c r="A7" s="11">
        <v>43586</v>
      </c>
      <c r="B7" s="12">
        <v>105.93027291212999</v>
      </c>
    </row>
    <row r="8" spans="1:2" ht="15.75" customHeight="1" x14ac:dyDescent="0.2">
      <c r="A8" s="11">
        <v>43617</v>
      </c>
      <c r="B8" s="12">
        <v>104.6784284871574</v>
      </c>
    </row>
    <row r="9" spans="1:2" ht="15.75" customHeight="1" x14ac:dyDescent="0.2">
      <c r="A9" s="11">
        <v>43647</v>
      </c>
      <c r="B9" s="12">
        <v>103.92513255911346</v>
      </c>
    </row>
    <row r="10" spans="1:2" ht="15.75" customHeight="1" x14ac:dyDescent="0.2">
      <c r="A10" s="11">
        <v>43678</v>
      </c>
      <c r="B10" s="12">
        <v>102.15246242255132</v>
      </c>
    </row>
    <row r="11" spans="1:2" ht="15.75" customHeight="1" x14ac:dyDescent="0.2">
      <c r="A11" s="11">
        <v>43709</v>
      </c>
      <c r="B11" s="12">
        <v>102.98924529135908</v>
      </c>
    </row>
    <row r="12" spans="1:2" ht="15.75" customHeight="1" x14ac:dyDescent="0.2">
      <c r="A12" s="11">
        <v>43739</v>
      </c>
      <c r="B12" s="12">
        <v>102.27593996759006</v>
      </c>
    </row>
    <row r="13" spans="1:2" ht="15.75" customHeight="1" x14ac:dyDescent="0.2">
      <c r="A13" s="11">
        <v>43770</v>
      </c>
      <c r="B13" s="12">
        <v>107.7849275687243</v>
      </c>
    </row>
    <row r="14" spans="1:2" ht="15.75" customHeight="1" x14ac:dyDescent="0.2">
      <c r="A14" s="11">
        <v>43800</v>
      </c>
      <c r="B14" s="12">
        <v>114.91312844643623</v>
      </c>
    </row>
    <row r="15" spans="1:2" ht="15.75" customHeight="1" x14ac:dyDescent="0.2">
      <c r="A15" s="11">
        <v>43831</v>
      </c>
      <c r="B15" s="12">
        <v>113.04346065399787</v>
      </c>
    </row>
    <row r="16" spans="1:2" ht="15.75" customHeight="1" x14ac:dyDescent="0.2">
      <c r="A16" s="11">
        <v>43862</v>
      </c>
      <c r="B16" s="12">
        <v>115.28984364650114</v>
      </c>
    </row>
    <row r="17" spans="1:2" ht="15.75" customHeight="1" x14ac:dyDescent="0.2">
      <c r="A17" s="11">
        <v>43891</v>
      </c>
      <c r="B17" s="12">
        <v>106.57810512516517</v>
      </c>
    </row>
    <row r="18" spans="1:2" ht="15.75" customHeight="1" x14ac:dyDescent="0.2">
      <c r="A18" s="11">
        <v>43922</v>
      </c>
      <c r="B18" s="12">
        <v>115.11991976244127</v>
      </c>
    </row>
    <row r="19" spans="1:2" ht="15.75" customHeight="1" x14ac:dyDescent="0.2">
      <c r="A19" s="11">
        <v>43952</v>
      </c>
      <c r="B19" s="12">
        <v>122.3868676952339</v>
      </c>
    </row>
    <row r="20" spans="1:2" ht="15.75" customHeight="1" x14ac:dyDescent="0.2">
      <c r="A20" s="11">
        <v>43983</v>
      </c>
      <c r="B20" s="12">
        <v>123.58381629550678</v>
      </c>
    </row>
    <row r="21" spans="1:2" ht="15.75" customHeight="1" x14ac:dyDescent="0.2">
      <c r="A21" s="11">
        <v>44013</v>
      </c>
      <c r="B21" s="12">
        <v>123.19446406938725</v>
      </c>
    </row>
    <row r="22" spans="1:2" ht="15.75" customHeight="1" x14ac:dyDescent="0.2">
      <c r="A22" s="11">
        <v>44044</v>
      </c>
      <c r="B22" s="12">
        <v>146.34431494351699</v>
      </c>
    </row>
    <row r="23" spans="1:2" ht="15.75" customHeight="1" x14ac:dyDescent="0.2">
      <c r="A23" s="11">
        <v>44075</v>
      </c>
      <c r="B23" s="12">
        <v>151.23409839674952</v>
      </c>
    </row>
    <row r="24" spans="1:2" ht="15.75" customHeight="1" x14ac:dyDescent="0.2">
      <c r="A24" s="11">
        <v>44105</v>
      </c>
      <c r="B24" s="12">
        <v>149.94389352883414</v>
      </c>
    </row>
    <row r="25" spans="1:2" ht="15.75" customHeight="1" x14ac:dyDescent="0.2">
      <c r="A25" s="11">
        <v>44136</v>
      </c>
      <c r="B25" s="12">
        <v>138.53075459362989</v>
      </c>
    </row>
    <row r="26" spans="1:2" ht="15.75" customHeight="1" x14ac:dyDescent="0.2">
      <c r="A26" s="11">
        <v>44166</v>
      </c>
      <c r="B26" s="12">
        <v>137.41213527209271</v>
      </c>
    </row>
    <row r="27" spans="1:2" ht="15.75" customHeight="1" x14ac:dyDescent="0.2">
      <c r="A27" s="11">
        <v>44197</v>
      </c>
      <c r="B27" s="12">
        <v>144.85081196835631</v>
      </c>
    </row>
    <row r="28" spans="1:2" ht="15.75" customHeight="1" x14ac:dyDescent="0.2">
      <c r="A28" s="11">
        <v>44228</v>
      </c>
      <c r="B28" s="12">
        <v>129.18110626803988</v>
      </c>
    </row>
    <row r="29" spans="1:2" ht="15.75" customHeight="1" x14ac:dyDescent="0.2">
      <c r="A29" s="11">
        <v>44256</v>
      </c>
      <c r="B29" s="12">
        <v>119.00939894069214</v>
      </c>
    </row>
    <row r="30" spans="1:2" ht="15.75" customHeight="1" x14ac:dyDescent="0.2">
      <c r="A30" s="11">
        <v>44287</v>
      </c>
      <c r="B30" s="12">
        <v>110.79144286252358</v>
      </c>
    </row>
    <row r="31" spans="1:2" ht="15.75" customHeight="1" x14ac:dyDescent="0.2">
      <c r="A31" s="11">
        <v>44317</v>
      </c>
      <c r="B31" s="12">
        <v>120.99678815445685</v>
      </c>
    </row>
    <row r="32" spans="1:2" ht="15.75" customHeight="1" x14ac:dyDescent="0.2">
      <c r="A32" s="11">
        <v>44348</v>
      </c>
      <c r="B32" s="12">
        <v>124.70553972615888</v>
      </c>
    </row>
    <row r="33" spans="1:2" ht="15.75" customHeight="1" x14ac:dyDescent="0.2">
      <c r="A33" s="11">
        <v>44378</v>
      </c>
      <c r="B33" s="12">
        <v>124.09420919371513</v>
      </c>
    </row>
    <row r="34" spans="1:2" ht="15.75" customHeight="1" x14ac:dyDescent="0.2">
      <c r="A34" s="11">
        <v>44409</v>
      </c>
      <c r="B34" s="12">
        <v>114.81848554031716</v>
      </c>
    </row>
    <row r="35" spans="1:2" ht="15.75" customHeight="1" x14ac:dyDescent="0.2">
      <c r="A35" s="11">
        <v>44440</v>
      </c>
      <c r="B35" s="12">
        <v>110.11979043170552</v>
      </c>
    </row>
    <row r="36" spans="1:2" ht="15.75" customHeight="1" x14ac:dyDescent="0.2">
      <c r="A36" s="11">
        <v>44470</v>
      </c>
      <c r="B36" s="12">
        <v>112.76331953944526</v>
      </c>
    </row>
    <row r="37" spans="1:2" ht="15.75" customHeight="1" x14ac:dyDescent="0.2">
      <c r="A37" s="11">
        <v>44501</v>
      </c>
      <c r="B37" s="12">
        <v>106.50678335252356</v>
      </c>
    </row>
    <row r="38" spans="1:2" ht="15.75" customHeight="1" x14ac:dyDescent="0.2">
      <c r="A38" s="11">
        <v>44531</v>
      </c>
      <c r="B38" s="12">
        <v>110.51320012862875</v>
      </c>
    </row>
    <row r="39" spans="1:2" ht="15.75" customHeight="1" x14ac:dyDescent="0.2">
      <c r="A39" s="11">
        <v>44562</v>
      </c>
      <c r="B39" s="12">
        <v>113.52431772985763</v>
      </c>
    </row>
    <row r="40" spans="1:2" ht="15.75" customHeight="1" x14ac:dyDescent="0.2">
      <c r="A40" s="11">
        <v>44593</v>
      </c>
      <c r="B40" s="12">
        <v>118.53393107257025</v>
      </c>
    </row>
    <row r="41" spans="1:2" ht="15.75" customHeight="1" x14ac:dyDescent="0.2">
      <c r="A41" s="11">
        <v>44621</v>
      </c>
      <c r="B41" s="12">
        <v>115.16323986599082</v>
      </c>
    </row>
    <row r="42" spans="1:2" ht="15.75" customHeight="1" x14ac:dyDescent="0.2">
      <c r="A42" s="11">
        <v>44652</v>
      </c>
      <c r="B42" s="12">
        <v>107.90610736533696</v>
      </c>
    </row>
    <row r="43" spans="1:2" ht="15.75" customHeight="1" x14ac:dyDescent="0.2">
      <c r="A43" s="11">
        <v>44682</v>
      </c>
      <c r="B43" s="12">
        <v>105.90458909372583</v>
      </c>
    </row>
    <row r="44" spans="1:2" ht="15.75" customHeight="1" x14ac:dyDescent="0.2">
      <c r="A44" s="11" t="s">
        <v>16</v>
      </c>
      <c r="B44" s="12">
        <v>102.98748711758128</v>
      </c>
    </row>
    <row r="45" spans="1:2" ht="15.75" customHeight="1" x14ac:dyDescent="0.2">
      <c r="A45" s="11" t="s">
        <v>17</v>
      </c>
      <c r="B45" s="12">
        <v>107.89633378178335</v>
      </c>
    </row>
    <row r="46" spans="1:2" ht="15.75" customHeight="1" x14ac:dyDescent="0.2">
      <c r="A46" s="11" t="s">
        <v>18</v>
      </c>
      <c r="B46" s="12">
        <v>97.804119772699821</v>
      </c>
    </row>
    <row r="47" spans="1:2" ht="15.75" customHeight="1" x14ac:dyDescent="0.2">
      <c r="A47" s="11">
        <v>44805</v>
      </c>
      <c r="B47" s="12">
        <v>97.042056244331462</v>
      </c>
    </row>
    <row r="48" spans="1:2" ht="15.75" customHeight="1" x14ac:dyDescent="0.2">
      <c r="A48" s="11">
        <v>44835</v>
      </c>
      <c r="B48" s="12">
        <v>96.206312637529862</v>
      </c>
    </row>
    <row r="49" spans="1:3" ht="15.75" customHeight="1" x14ac:dyDescent="0.2">
      <c r="A49" s="13" t="s">
        <v>19</v>
      </c>
      <c r="B49" s="12">
        <v>100.96659577825606</v>
      </c>
    </row>
    <row r="50" spans="1:3" ht="15.75" customHeight="1" x14ac:dyDescent="0.2">
      <c r="A50" s="13" t="s">
        <v>20</v>
      </c>
      <c r="B50" s="12">
        <v>104.55813646536639</v>
      </c>
    </row>
    <row r="51" spans="1:3" ht="15.75" customHeight="1" x14ac:dyDescent="0.2">
      <c r="A51" s="13">
        <v>44927</v>
      </c>
      <c r="B51" s="12">
        <v>101.34597987572218</v>
      </c>
    </row>
    <row r="52" spans="1:3" ht="15.75" customHeight="1" x14ac:dyDescent="0.2">
      <c r="A52" s="11">
        <v>44958</v>
      </c>
      <c r="B52" s="12">
        <v>104.48430444346158</v>
      </c>
    </row>
    <row r="53" spans="1:3" ht="15.75" customHeight="1" x14ac:dyDescent="0.2">
      <c r="A53" s="2" t="s">
        <v>21</v>
      </c>
      <c r="B53" s="12">
        <v>100.2110493412318</v>
      </c>
      <c r="C53" s="27">
        <f t="shared" ref="C53:C62" si="0">B53/B52-1</f>
        <v>-4.0898536148480713E-2</v>
      </c>
    </row>
    <row r="54" spans="1:3" ht="15.75" customHeight="1" x14ac:dyDescent="0.2">
      <c r="A54" s="11">
        <v>45017</v>
      </c>
      <c r="B54" s="12">
        <v>103.44392486099287</v>
      </c>
      <c r="C54" s="27">
        <f t="shared" si="0"/>
        <v>3.2260669267644371E-2</v>
      </c>
    </row>
    <row r="55" spans="1:3" ht="15.75" customHeight="1" x14ac:dyDescent="0.2">
      <c r="A55" s="11">
        <v>44682</v>
      </c>
      <c r="B55" s="12">
        <v>94.647025714277973</v>
      </c>
      <c r="C55" s="27">
        <f t="shared" si="0"/>
        <v>-8.5040268517808992E-2</v>
      </c>
    </row>
    <row r="56" spans="1:3" ht="15.75" customHeight="1" x14ac:dyDescent="0.2">
      <c r="A56" s="11" t="s">
        <v>16</v>
      </c>
      <c r="B56" s="12">
        <v>94.327505696339273</v>
      </c>
      <c r="C56" s="27">
        <f t="shared" si="0"/>
        <v>-3.3759118739058458E-3</v>
      </c>
    </row>
    <row r="57" spans="1:3" ht="15.75" customHeight="1" x14ac:dyDescent="0.2">
      <c r="A57" s="2" t="s">
        <v>22</v>
      </c>
      <c r="B57" s="12">
        <v>91.583083292239436</v>
      </c>
      <c r="C57" s="27">
        <f t="shared" si="0"/>
        <v>-2.9094614384639117E-2</v>
      </c>
    </row>
    <row r="58" spans="1:3" ht="15.75" customHeight="1" x14ac:dyDescent="0.2">
      <c r="A58" s="11" t="s">
        <v>23</v>
      </c>
      <c r="B58" s="12">
        <v>89.938589156476723</v>
      </c>
      <c r="C58" s="27">
        <f t="shared" si="0"/>
        <v>-1.7956308923506858E-2</v>
      </c>
    </row>
    <row r="59" spans="1:3" ht="15.75" customHeight="1" x14ac:dyDescent="0.2">
      <c r="A59" s="14" t="s">
        <v>24</v>
      </c>
      <c r="B59" s="12">
        <v>89.433119082157731</v>
      </c>
      <c r="C59" s="27">
        <f t="shared" si="0"/>
        <v>-5.6201690404501514E-3</v>
      </c>
    </row>
    <row r="60" spans="1:3" ht="15.75" customHeight="1" x14ac:dyDescent="0.2">
      <c r="A60" s="11">
        <v>45200</v>
      </c>
      <c r="B60" s="12">
        <v>88.830460439425707</v>
      </c>
      <c r="C60" s="27">
        <f t="shared" si="0"/>
        <v>-6.7386517312271188E-3</v>
      </c>
    </row>
    <row r="61" spans="1:3" ht="15.75" customHeight="1" x14ac:dyDescent="0.2">
      <c r="A61" s="11">
        <v>45231</v>
      </c>
      <c r="B61" s="12">
        <v>94.487186414462528</v>
      </c>
      <c r="C61" s="27">
        <f t="shared" si="0"/>
        <v>6.3680025377040428E-2</v>
      </c>
    </row>
    <row r="62" spans="1:3" ht="15.75" customHeight="1" x14ac:dyDescent="0.2">
      <c r="A62" s="11">
        <v>45261</v>
      </c>
      <c r="B62" s="12">
        <v>90.236186864846943</v>
      </c>
      <c r="C62" s="27">
        <f t="shared" si="0"/>
        <v>-4.4990222599801233E-2</v>
      </c>
    </row>
    <row r="63" spans="1:3" ht="15.75" customHeight="1" x14ac:dyDescent="0.2">
      <c r="A63" s="11">
        <v>45292</v>
      </c>
      <c r="B63" s="38">
        <v>83.919653784307656</v>
      </c>
      <c r="C63" s="27">
        <f>B63/B62-1</f>
        <v>-7.0000000000000062E-2</v>
      </c>
    </row>
    <row r="64" spans="1:3" ht="15.75" customHeight="1" x14ac:dyDescent="0.2">
      <c r="A64" s="11">
        <v>45323</v>
      </c>
      <c r="B64" s="41">
        <v>90</v>
      </c>
      <c r="C64" s="27">
        <f t="shared" ref="C64:C72" si="1">B64/B63-1</f>
        <v>7.2454376793786635E-2</v>
      </c>
    </row>
    <row r="65" spans="1:3" ht="15.75" customHeight="1" x14ac:dyDescent="0.2">
      <c r="A65" s="11">
        <v>45352</v>
      </c>
      <c r="B65" s="41">
        <v>95</v>
      </c>
      <c r="C65" s="27">
        <f t="shared" si="1"/>
        <v>5.555555555555558E-2</v>
      </c>
    </row>
    <row r="66" spans="1:3" ht="15.75" customHeight="1" x14ac:dyDescent="0.2">
      <c r="A66" s="11">
        <v>45383</v>
      </c>
      <c r="B66" s="41">
        <v>100</v>
      </c>
      <c r="C66" s="27">
        <f t="shared" si="1"/>
        <v>5.2631578947368363E-2</v>
      </c>
    </row>
    <row r="67" spans="1:3" ht="15.75" customHeight="1" x14ac:dyDescent="0.2">
      <c r="A67" s="11">
        <v>45413</v>
      </c>
      <c r="B67" s="41">
        <v>101</v>
      </c>
      <c r="C67" s="27">
        <f t="shared" si="1"/>
        <v>1.0000000000000009E-2</v>
      </c>
    </row>
    <row r="68" spans="1:3" ht="15.75" customHeight="1" x14ac:dyDescent="0.2">
      <c r="A68" s="11">
        <v>45445</v>
      </c>
      <c r="B68" s="41">
        <v>100</v>
      </c>
      <c r="C68" s="27">
        <f t="shared" si="1"/>
        <v>-9.9009900990099098E-3</v>
      </c>
    </row>
    <row r="69" spans="1:3" ht="15.75" customHeight="1" x14ac:dyDescent="0.2">
      <c r="A69" s="11">
        <v>45474</v>
      </c>
      <c r="B69" s="41">
        <v>105</v>
      </c>
      <c r="C69" s="27">
        <f t="shared" si="1"/>
        <v>5.0000000000000044E-2</v>
      </c>
    </row>
    <row r="70" spans="1:3" ht="15.75" customHeight="1" x14ac:dyDescent="0.2">
      <c r="A70" s="11">
        <v>45506</v>
      </c>
      <c r="B70" s="38">
        <v>107.93764638</v>
      </c>
      <c r="C70" s="27">
        <f t="shared" si="1"/>
        <v>2.7977584571428515E-2</v>
      </c>
    </row>
    <row r="71" spans="1:3" ht="15.75" customHeight="1" x14ac:dyDescent="0.2">
      <c r="A71" s="11">
        <v>45538</v>
      </c>
      <c r="B71" s="38">
        <v>106.87364820000001</v>
      </c>
      <c r="C71" s="27">
        <f t="shared" si="1"/>
        <v>-9.8575262263375096E-3</v>
      </c>
    </row>
    <row r="72" spans="1:3" ht="15.75" customHeight="1" x14ac:dyDescent="0.2">
      <c r="A72" s="11">
        <v>45566</v>
      </c>
      <c r="B72" s="38">
        <v>105</v>
      </c>
      <c r="C72" s="27">
        <f t="shared" si="1"/>
        <v>-1.753143297301607E-2</v>
      </c>
    </row>
    <row r="73" spans="1:3" ht="15.75" customHeight="1" x14ac:dyDescent="0.2"/>
    <row r="74" spans="1:3" ht="15.75" customHeight="1" x14ac:dyDescent="0.2"/>
    <row r="75" spans="1:3" ht="15.75" customHeight="1" x14ac:dyDescent="0.2"/>
    <row r="76" spans="1:3" ht="15.75" customHeight="1" x14ac:dyDescent="0.2"/>
    <row r="77" spans="1:3" ht="15.75" customHeight="1" x14ac:dyDescent="0.2"/>
    <row r="78" spans="1:3" ht="15.75" customHeight="1" x14ac:dyDescent="0.2"/>
    <row r="79" spans="1:3" ht="15.75" customHeight="1" x14ac:dyDescent="0.2"/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spans="1:1" ht="15.75" customHeight="1" x14ac:dyDescent="0.2"/>
    <row r="242" spans="1:1" ht="15.75" customHeight="1" x14ac:dyDescent="0.2"/>
    <row r="243" spans="1:1" ht="15.75" customHeight="1" x14ac:dyDescent="0.2"/>
    <row r="244" spans="1:1" ht="15.75" customHeight="1" x14ac:dyDescent="0.2"/>
    <row r="245" spans="1:1" ht="15.75" customHeight="1" x14ac:dyDescent="0.2"/>
    <row r="246" spans="1:1" ht="15.75" customHeight="1" x14ac:dyDescent="0.2"/>
    <row r="247" spans="1:1" ht="15.75" customHeight="1" x14ac:dyDescent="0.2"/>
    <row r="248" spans="1:1" ht="15.75" customHeight="1" x14ac:dyDescent="0.2"/>
    <row r="249" spans="1:1" ht="15.75" customHeight="1" x14ac:dyDescent="0.2"/>
    <row r="250" spans="1:1" ht="15.75" customHeight="1" x14ac:dyDescent="0.2">
      <c r="A250" s="8"/>
    </row>
    <row r="251" spans="1:1" ht="15.75" customHeight="1" x14ac:dyDescent="0.2"/>
    <row r="252" spans="1:1" ht="15.75" customHeight="1" x14ac:dyDescent="0.2"/>
    <row r="253" spans="1:1" ht="15.75" customHeight="1" x14ac:dyDescent="0.2"/>
    <row r="254" spans="1:1" ht="15.75" customHeight="1" x14ac:dyDescent="0.2"/>
    <row r="255" spans="1:1" ht="15.75" customHeight="1" x14ac:dyDescent="0.2"/>
    <row r="256" spans="1: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000"/>
  <sheetViews>
    <sheetView zoomScale="59" workbookViewId="0">
      <selection activeCell="O2" sqref="O2:R8"/>
    </sheetView>
  </sheetViews>
  <sheetFormatPr baseColWidth="10" defaultColWidth="11.1640625" defaultRowHeight="15" customHeight="1" x14ac:dyDescent="0.2"/>
  <cols>
    <col min="2" max="4" width="10.5" customWidth="1"/>
    <col min="5" max="5" width="19.5" customWidth="1"/>
    <col min="6" max="7" width="16.1640625" customWidth="1"/>
    <col min="8" max="10" width="10.5" customWidth="1"/>
    <col min="11" max="11" width="13" customWidth="1"/>
    <col min="12" max="12" width="11" customWidth="1"/>
    <col min="13" max="22" width="10.5" customWidth="1"/>
    <col min="23" max="23" width="12.1640625" customWidth="1"/>
    <col min="24" max="29" width="10.5" customWidth="1"/>
  </cols>
  <sheetData>
    <row r="1" spans="1:23" ht="15.75" customHeight="1" x14ac:dyDescent="0.2">
      <c r="B1" s="2" t="s">
        <v>25</v>
      </c>
      <c r="C1" s="2" t="s">
        <v>26</v>
      </c>
      <c r="E1" s="18" t="s">
        <v>27</v>
      </c>
      <c r="F1" s="15" t="s">
        <v>28</v>
      </c>
      <c r="G1" s="15" t="s">
        <v>29</v>
      </c>
      <c r="H1" s="17" t="s">
        <v>28</v>
      </c>
      <c r="I1" s="17"/>
      <c r="J1" s="17"/>
      <c r="K1" s="18" t="s">
        <v>48</v>
      </c>
      <c r="P1" s="2" t="s">
        <v>30</v>
      </c>
      <c r="Q1" s="75" t="s">
        <v>64</v>
      </c>
      <c r="R1" s="75" t="s">
        <v>65</v>
      </c>
    </row>
    <row r="2" spans="1:23" ht="34" x14ac:dyDescent="0.2">
      <c r="A2">
        <v>1</v>
      </c>
      <c r="B2" s="2">
        <f t="shared" ref="B2:B71" si="0">MONTH(D2)</f>
        <v>1</v>
      </c>
      <c r="C2" s="2">
        <f t="shared" ref="C2:C72" si="1">YEAR(D2)</f>
        <v>2018</v>
      </c>
      <c r="D2" s="11">
        <v>43101</v>
      </c>
      <c r="E2" s="14"/>
      <c r="F2" s="19">
        <v>8150</v>
      </c>
      <c r="G2" s="19"/>
      <c r="N2" s="2">
        <v>10</v>
      </c>
      <c r="O2" s="2">
        <v>2018</v>
      </c>
      <c r="P2" s="12">
        <f>SUMIFS($F$2:$F$83,$B$2:$B$83,"&lt;="&amp;$N$2,$C$2:$C$83,$O2)</f>
        <v>85583</v>
      </c>
      <c r="Q2" s="12">
        <f>SUMIFS($F$2:$F$83,$B$2:$B$83,$N$2,$C$2:$C$83,$O2)</f>
        <v>10540</v>
      </c>
      <c r="R2" s="27"/>
      <c r="T2" s="49" t="s">
        <v>49</v>
      </c>
      <c r="U2" s="49" t="s">
        <v>50</v>
      </c>
      <c r="V2" s="50" t="s">
        <v>46</v>
      </c>
      <c r="W2" s="50" t="s">
        <v>47</v>
      </c>
    </row>
    <row r="3" spans="1:23" ht="15.75" customHeight="1" x14ac:dyDescent="0.2">
      <c r="A3">
        <v>1</v>
      </c>
      <c r="B3" s="2">
        <f t="shared" si="0"/>
        <v>2</v>
      </c>
      <c r="C3" s="2">
        <f t="shared" si="1"/>
        <v>2018</v>
      </c>
      <c r="D3" s="11">
        <v>43132</v>
      </c>
      <c r="E3" s="14"/>
      <c r="F3" s="19">
        <v>6955</v>
      </c>
      <c r="G3" s="19"/>
      <c r="O3" s="2">
        <f t="shared" ref="O3:O7" si="2">+O2+1</f>
        <v>2019</v>
      </c>
      <c r="P3" s="12">
        <f t="shared" ref="P3:P8" si="3">SUMIFS($F$2:$F$83,$B$2:$B$83,"&lt;="&amp;$N$2,$C$2:$C$83,$O3)</f>
        <v>94131</v>
      </c>
      <c r="Q3" s="12">
        <f t="shared" ref="Q3:Q8" si="4">SUMIFS($F$2:$F$83,$B$2:$B$83,$N$2,$C$2:$C$83,$O3)</f>
        <v>8829</v>
      </c>
      <c r="R3" s="27">
        <f>P3/P2-1</f>
        <v>9.9879648995711667E-2</v>
      </c>
      <c r="T3" s="45">
        <v>2018</v>
      </c>
      <c r="U3" s="45">
        <v>1</v>
      </c>
      <c r="V3" s="52">
        <f>SUMIFS($F$2:$F$79,$A$2:$A$79,U3,$C$2:$C$79,T3)</f>
        <v>23068</v>
      </c>
    </row>
    <row r="4" spans="1:23" ht="15.75" customHeight="1" x14ac:dyDescent="0.2">
      <c r="A4">
        <v>1</v>
      </c>
      <c r="B4" s="2">
        <f t="shared" si="0"/>
        <v>3</v>
      </c>
      <c r="C4" s="2">
        <f t="shared" si="1"/>
        <v>2018</v>
      </c>
      <c r="D4" s="11">
        <v>43160</v>
      </c>
      <c r="E4" s="14"/>
      <c r="F4" s="19">
        <v>7963</v>
      </c>
      <c r="G4" s="19"/>
      <c r="O4" s="2">
        <f t="shared" si="2"/>
        <v>2020</v>
      </c>
      <c r="P4" s="12">
        <f t="shared" si="3"/>
        <v>110004</v>
      </c>
      <c r="Q4" s="12">
        <f t="shared" si="4"/>
        <v>14801</v>
      </c>
      <c r="R4" s="27">
        <f t="shared" ref="R4:R7" si="5">P4/P3-1</f>
        <v>0.16862670108678324</v>
      </c>
      <c r="T4" s="45">
        <v>2018</v>
      </c>
      <c r="U4" s="45">
        <v>2</v>
      </c>
      <c r="V4" s="52">
        <f t="shared" ref="V4:V27" si="6">SUMIFS($F$2:$F$79,$A$2:$A$79,U4,$C$2:$C$79,T4)</f>
        <v>25591</v>
      </c>
    </row>
    <row r="5" spans="1:23" ht="15.75" customHeight="1" x14ac:dyDescent="0.2">
      <c r="A5">
        <v>2</v>
      </c>
      <c r="B5" s="2">
        <f t="shared" si="0"/>
        <v>4</v>
      </c>
      <c r="C5" s="2">
        <f t="shared" si="1"/>
        <v>2018</v>
      </c>
      <c r="D5" s="11">
        <v>43191</v>
      </c>
      <c r="E5" s="14"/>
      <c r="F5" s="19">
        <v>8244</v>
      </c>
      <c r="G5" s="19"/>
      <c r="O5" s="2">
        <f t="shared" si="2"/>
        <v>2021</v>
      </c>
      <c r="P5" s="12">
        <f t="shared" si="3"/>
        <v>148636</v>
      </c>
      <c r="Q5" s="12">
        <f t="shared" si="4"/>
        <v>15992</v>
      </c>
      <c r="R5" s="27">
        <f t="shared" si="5"/>
        <v>0.35118722955528892</v>
      </c>
      <c r="T5" s="45">
        <v>2018</v>
      </c>
      <c r="U5" s="45">
        <v>3</v>
      </c>
      <c r="V5" s="52">
        <f t="shared" si="6"/>
        <v>26384</v>
      </c>
    </row>
    <row r="6" spans="1:23" ht="15.75" customHeight="1" x14ac:dyDescent="0.2">
      <c r="A6">
        <v>2</v>
      </c>
      <c r="B6" s="2">
        <f t="shared" si="0"/>
        <v>5</v>
      </c>
      <c r="C6" s="2">
        <f t="shared" si="1"/>
        <v>2018</v>
      </c>
      <c r="D6" s="11">
        <v>43221</v>
      </c>
      <c r="E6" s="14"/>
      <c r="F6" s="19">
        <v>8600</v>
      </c>
      <c r="G6" s="19"/>
      <c r="O6" s="2">
        <f t="shared" si="2"/>
        <v>2022</v>
      </c>
      <c r="P6" s="12">
        <f t="shared" si="3"/>
        <v>121582</v>
      </c>
      <c r="Q6" s="12">
        <f t="shared" si="4"/>
        <v>11634</v>
      </c>
      <c r="R6" s="27">
        <f t="shared" si="5"/>
        <v>-0.1820151241960225</v>
      </c>
      <c r="T6" s="45">
        <v>2018</v>
      </c>
      <c r="U6" s="45">
        <v>4</v>
      </c>
      <c r="V6" s="52">
        <f t="shared" si="6"/>
        <v>26955</v>
      </c>
    </row>
    <row r="7" spans="1:23" ht="15.75" customHeight="1" x14ac:dyDescent="0.2">
      <c r="A7">
        <v>2</v>
      </c>
      <c r="B7" s="2">
        <f t="shared" si="0"/>
        <v>6</v>
      </c>
      <c r="C7" s="2">
        <f t="shared" si="1"/>
        <v>2018</v>
      </c>
      <c r="D7" s="11">
        <v>43252</v>
      </c>
      <c r="E7" s="14"/>
      <c r="F7" s="19">
        <v>8747</v>
      </c>
      <c r="G7" s="19"/>
      <c r="O7" s="2">
        <f t="shared" si="2"/>
        <v>2023</v>
      </c>
      <c r="P7" s="12">
        <f t="shared" si="3"/>
        <v>123984</v>
      </c>
      <c r="Q7" s="12">
        <f t="shared" si="4"/>
        <v>12555</v>
      </c>
      <c r="R7" s="27">
        <f t="shared" si="5"/>
        <v>1.975621391324367E-2</v>
      </c>
      <c r="T7" s="45">
        <f>T3+1</f>
        <v>2019</v>
      </c>
      <c r="U7" s="45">
        <v>1</v>
      </c>
      <c r="V7" s="52">
        <f t="shared" si="6"/>
        <v>27190</v>
      </c>
      <c r="W7" s="51">
        <f>(V7/V3-1)*100</f>
        <v>17.868909311600479</v>
      </c>
    </row>
    <row r="8" spans="1:23" ht="15.75" customHeight="1" x14ac:dyDescent="0.2">
      <c r="A8">
        <v>3</v>
      </c>
      <c r="B8" s="2">
        <f t="shared" si="0"/>
        <v>7</v>
      </c>
      <c r="C8" s="2">
        <f t="shared" si="1"/>
        <v>2018</v>
      </c>
      <c r="D8" s="11">
        <v>43282</v>
      </c>
      <c r="E8" s="14"/>
      <c r="F8" s="19">
        <v>9063</v>
      </c>
      <c r="G8" s="19"/>
      <c r="O8">
        <v>2024</v>
      </c>
      <c r="P8" s="12">
        <f t="shared" si="3"/>
        <v>134177</v>
      </c>
      <c r="Q8" s="12">
        <f>SUMIFS($F$2:$F$83,$B$2:$B$83,$N$2,$C$2:$C$83,$O8)</f>
        <v>18240</v>
      </c>
      <c r="R8" s="27">
        <f>P8/P7-1</f>
        <v>8.2212220931733082E-2</v>
      </c>
      <c r="T8" s="45">
        <f t="shared" ref="T8:T29" si="7">T4+1</f>
        <v>2019</v>
      </c>
      <c r="U8" s="45">
        <v>2</v>
      </c>
      <c r="V8" s="52">
        <f>SUMIFS($F$2:$F$79,$A$2:$A$79,U8,$C$2:$C$79,T8)</f>
        <v>28431</v>
      </c>
      <c r="W8" s="51">
        <f t="shared" ref="W8:W28" si="8">(V8/V4-1)*100</f>
        <v>11.097651518111839</v>
      </c>
    </row>
    <row r="9" spans="1:23" ht="15.75" customHeight="1" x14ac:dyDescent="0.2">
      <c r="A9">
        <v>3</v>
      </c>
      <c r="B9" s="2">
        <f t="shared" si="0"/>
        <v>8</v>
      </c>
      <c r="C9" s="2">
        <f t="shared" si="1"/>
        <v>2018</v>
      </c>
      <c r="D9" s="11">
        <v>43313</v>
      </c>
      <c r="E9" s="14"/>
      <c r="F9" s="19">
        <v>10183</v>
      </c>
      <c r="G9" s="19"/>
      <c r="T9" s="45">
        <f t="shared" si="7"/>
        <v>2019</v>
      </c>
      <c r="U9" s="45">
        <v>3</v>
      </c>
      <c r="V9" s="52">
        <f t="shared" si="6"/>
        <v>29681</v>
      </c>
      <c r="W9" s="51">
        <f t="shared" si="8"/>
        <v>12.496209824135839</v>
      </c>
    </row>
    <row r="10" spans="1:23" ht="15.75" customHeight="1" x14ac:dyDescent="0.2">
      <c r="A10">
        <v>3</v>
      </c>
      <c r="B10" s="2">
        <f t="shared" si="0"/>
        <v>9</v>
      </c>
      <c r="C10" s="2">
        <f t="shared" si="1"/>
        <v>2018</v>
      </c>
      <c r="D10" s="11">
        <v>43344</v>
      </c>
      <c r="E10" s="14"/>
      <c r="F10" s="19">
        <v>7138</v>
      </c>
      <c r="G10" s="19"/>
      <c r="P10" s="48"/>
      <c r="T10" s="45">
        <f t="shared" si="7"/>
        <v>2019</v>
      </c>
      <c r="U10" s="45">
        <v>4</v>
      </c>
      <c r="V10" s="52">
        <f t="shared" si="6"/>
        <v>24109</v>
      </c>
      <c r="W10" s="51">
        <f t="shared" si="8"/>
        <v>-10.558337970691889</v>
      </c>
    </row>
    <row r="11" spans="1:23" ht="15.75" customHeight="1" x14ac:dyDescent="0.2">
      <c r="A11">
        <v>4</v>
      </c>
      <c r="B11" s="2">
        <f t="shared" si="0"/>
        <v>10</v>
      </c>
      <c r="C11" s="2">
        <f t="shared" si="1"/>
        <v>2018</v>
      </c>
      <c r="D11" s="11">
        <v>43374</v>
      </c>
      <c r="E11" s="14"/>
      <c r="F11" s="19">
        <v>10540</v>
      </c>
      <c r="G11" s="19"/>
      <c r="T11" s="45">
        <f t="shared" si="7"/>
        <v>2020</v>
      </c>
      <c r="U11" s="45">
        <f>U3</f>
        <v>1</v>
      </c>
      <c r="V11" s="52">
        <f t="shared" si="6"/>
        <v>25011</v>
      </c>
      <c r="W11" s="51">
        <f t="shared" si="8"/>
        <v>-8.013975726369992</v>
      </c>
    </row>
    <row r="12" spans="1:23" ht="15.75" customHeight="1" x14ac:dyDescent="0.2">
      <c r="A12">
        <v>4</v>
      </c>
      <c r="B12" s="2">
        <f t="shared" si="0"/>
        <v>11</v>
      </c>
      <c r="C12" s="2">
        <f t="shared" si="1"/>
        <v>2018</v>
      </c>
      <c r="D12" s="11">
        <v>43405</v>
      </c>
      <c r="E12" s="14"/>
      <c r="F12" s="19">
        <v>9034</v>
      </c>
      <c r="G12" s="19"/>
      <c r="T12" s="45">
        <f t="shared" si="7"/>
        <v>2020</v>
      </c>
      <c r="U12" s="45">
        <f t="shared" ref="U12:U28" si="9">U4</f>
        <v>2</v>
      </c>
      <c r="V12" s="52">
        <f t="shared" si="6"/>
        <v>28733</v>
      </c>
      <c r="W12" s="51">
        <f t="shared" si="8"/>
        <v>1.0622208153072243</v>
      </c>
    </row>
    <row r="13" spans="1:23" ht="15.75" customHeight="1" x14ac:dyDescent="0.2">
      <c r="A13">
        <v>4</v>
      </c>
      <c r="B13" s="2">
        <f t="shared" si="0"/>
        <v>12</v>
      </c>
      <c r="C13" s="2">
        <f t="shared" si="1"/>
        <v>2018</v>
      </c>
      <c r="D13" s="11">
        <v>43435</v>
      </c>
      <c r="E13" s="14"/>
      <c r="F13" s="19">
        <v>7381</v>
      </c>
      <c r="G13" s="19">
        <f>SUM(F2:F13)</f>
        <v>101998</v>
      </c>
      <c r="J13" s="20"/>
      <c r="T13" s="45">
        <f t="shared" si="7"/>
        <v>2020</v>
      </c>
      <c r="U13" s="45">
        <f t="shared" si="9"/>
        <v>3</v>
      </c>
      <c r="V13" s="52">
        <f t="shared" si="6"/>
        <v>41459</v>
      </c>
      <c r="W13" s="51">
        <f t="shared" si="8"/>
        <v>39.681951416731231</v>
      </c>
    </row>
    <row r="14" spans="1:23" ht="15.75" customHeight="1" x14ac:dyDescent="0.2">
      <c r="A14">
        <f>A2</f>
        <v>1</v>
      </c>
      <c r="B14" s="2">
        <f t="shared" si="0"/>
        <v>1</v>
      </c>
      <c r="C14" s="2">
        <f t="shared" si="1"/>
        <v>2019</v>
      </c>
      <c r="D14" s="11">
        <v>43466</v>
      </c>
      <c r="E14" s="19">
        <v>52</v>
      </c>
      <c r="F14" s="19">
        <v>9741</v>
      </c>
      <c r="G14" s="19">
        <f t="shared" ref="G14:G71" si="10">SUM(F3:F14)</f>
        <v>103589</v>
      </c>
      <c r="H14" s="20">
        <f>(F14/F2-1)*100</f>
        <v>19.521472392638039</v>
      </c>
      <c r="I14" s="20"/>
      <c r="J14" s="20"/>
      <c r="T14" s="45">
        <f t="shared" si="7"/>
        <v>2020</v>
      </c>
      <c r="U14" s="45">
        <f t="shared" si="9"/>
        <v>4</v>
      </c>
      <c r="V14" s="52">
        <f t="shared" si="6"/>
        <v>39652</v>
      </c>
      <c r="W14" s="51">
        <f t="shared" si="8"/>
        <v>64.469700111991386</v>
      </c>
    </row>
    <row r="15" spans="1:23" ht="15.75" customHeight="1" x14ac:dyDescent="0.2">
      <c r="A15">
        <f t="shared" ref="A15:A78" si="11">A3</f>
        <v>1</v>
      </c>
      <c r="B15" s="2">
        <f t="shared" si="0"/>
        <v>2</v>
      </c>
      <c r="C15" s="2">
        <f t="shared" si="1"/>
        <v>2019</v>
      </c>
      <c r="D15" s="11">
        <v>43497</v>
      </c>
      <c r="E15" s="19">
        <v>41</v>
      </c>
      <c r="F15" s="19">
        <v>7762</v>
      </c>
      <c r="G15" s="19">
        <f t="shared" si="10"/>
        <v>104396</v>
      </c>
      <c r="H15" s="20">
        <f>(F15/F3-1)*100</f>
        <v>11.60316319194823</v>
      </c>
      <c r="I15" s="20"/>
      <c r="J15" s="20"/>
      <c r="T15" s="45">
        <f t="shared" si="7"/>
        <v>2021</v>
      </c>
      <c r="U15" s="45">
        <f t="shared" si="9"/>
        <v>1</v>
      </c>
      <c r="V15" s="52">
        <f t="shared" si="6"/>
        <v>42929</v>
      </c>
      <c r="W15" s="51">
        <f t="shared" si="8"/>
        <v>71.640478189596578</v>
      </c>
    </row>
    <row r="16" spans="1:23" ht="15.75" customHeight="1" x14ac:dyDescent="0.2">
      <c r="A16">
        <f t="shared" si="11"/>
        <v>1</v>
      </c>
      <c r="B16" s="2">
        <f t="shared" si="0"/>
        <v>3</v>
      </c>
      <c r="C16" s="2">
        <f t="shared" si="1"/>
        <v>2019</v>
      </c>
      <c r="D16" s="11">
        <v>43525</v>
      </c>
      <c r="E16" s="19">
        <v>50</v>
      </c>
      <c r="F16" s="19">
        <v>9687</v>
      </c>
      <c r="G16" s="19">
        <f t="shared" si="10"/>
        <v>106120</v>
      </c>
      <c r="H16" s="20">
        <f t="shared" ref="H16:H73" si="12">(F16/F4-1)*100</f>
        <v>21.650131859851808</v>
      </c>
      <c r="I16" s="20"/>
      <c r="J16" s="20"/>
      <c r="T16" s="45">
        <f t="shared" si="7"/>
        <v>2021</v>
      </c>
      <c r="U16" s="45">
        <f t="shared" si="9"/>
        <v>2</v>
      </c>
      <c r="V16" s="52">
        <f t="shared" si="6"/>
        <v>43412</v>
      </c>
      <c r="W16" s="51">
        <f t="shared" si="8"/>
        <v>51.087599624125566</v>
      </c>
    </row>
    <row r="17" spans="1:23" ht="15.75" customHeight="1" x14ac:dyDescent="0.2">
      <c r="A17">
        <f t="shared" si="11"/>
        <v>2</v>
      </c>
      <c r="B17" s="2">
        <f t="shared" si="0"/>
        <v>4</v>
      </c>
      <c r="C17" s="2">
        <f t="shared" si="1"/>
        <v>2019</v>
      </c>
      <c r="D17" s="11">
        <v>43556</v>
      </c>
      <c r="E17" s="19">
        <v>65</v>
      </c>
      <c r="F17" s="19">
        <v>9594</v>
      </c>
      <c r="G17" s="19">
        <f t="shared" si="10"/>
        <v>107470</v>
      </c>
      <c r="H17" s="20">
        <f t="shared" si="12"/>
        <v>16.375545851528383</v>
      </c>
      <c r="I17" s="20"/>
      <c r="J17" s="20"/>
      <c r="T17" s="45">
        <f t="shared" si="7"/>
        <v>2021</v>
      </c>
      <c r="U17" s="45">
        <f t="shared" si="9"/>
        <v>3</v>
      </c>
      <c r="V17" s="52">
        <f t="shared" si="6"/>
        <v>46303</v>
      </c>
      <c r="W17" s="51">
        <f t="shared" si="8"/>
        <v>11.683832219783397</v>
      </c>
    </row>
    <row r="18" spans="1:23" ht="15.75" customHeight="1" x14ac:dyDescent="0.2">
      <c r="A18">
        <f t="shared" si="11"/>
        <v>2</v>
      </c>
      <c r="B18" s="2">
        <f t="shared" si="0"/>
        <v>5</v>
      </c>
      <c r="C18" s="2">
        <f t="shared" si="1"/>
        <v>2019</v>
      </c>
      <c r="D18" s="11">
        <v>43586</v>
      </c>
      <c r="E18" s="19">
        <v>63</v>
      </c>
      <c r="F18" s="19">
        <v>9620</v>
      </c>
      <c r="G18" s="19">
        <f t="shared" si="10"/>
        <v>108490</v>
      </c>
      <c r="H18" s="20">
        <f t="shared" si="12"/>
        <v>11.860465116279073</v>
      </c>
      <c r="I18" s="20"/>
      <c r="J18" s="20"/>
      <c r="T18" s="45">
        <f t="shared" si="7"/>
        <v>2021</v>
      </c>
      <c r="U18" s="45">
        <f t="shared" si="9"/>
        <v>4</v>
      </c>
      <c r="V18" s="52">
        <f t="shared" si="6"/>
        <v>39394</v>
      </c>
      <c r="W18" s="51">
        <f t="shared" si="8"/>
        <v>-0.65066074851205524</v>
      </c>
    </row>
    <row r="19" spans="1:23" ht="15.75" customHeight="1" x14ac:dyDescent="0.2">
      <c r="A19">
        <f t="shared" si="11"/>
        <v>2</v>
      </c>
      <c r="B19" s="2">
        <f t="shared" si="0"/>
        <v>6</v>
      </c>
      <c r="C19" s="2">
        <f t="shared" si="1"/>
        <v>2019</v>
      </c>
      <c r="D19" s="11">
        <v>43617</v>
      </c>
      <c r="E19" s="19">
        <v>71</v>
      </c>
      <c r="F19" s="19">
        <v>9217</v>
      </c>
      <c r="G19" s="19">
        <f t="shared" si="10"/>
        <v>108960</v>
      </c>
      <c r="H19" s="20">
        <f t="shared" si="12"/>
        <v>5.3732708357151049</v>
      </c>
      <c r="I19" s="20"/>
      <c r="J19" s="20"/>
      <c r="T19" s="45">
        <f t="shared" si="7"/>
        <v>2022</v>
      </c>
      <c r="U19" s="45">
        <f>U11</f>
        <v>1</v>
      </c>
      <c r="V19" s="52">
        <f t="shared" si="6"/>
        <v>37173</v>
      </c>
      <c r="W19" s="51">
        <f t="shared" si="8"/>
        <v>-13.40818560879592</v>
      </c>
    </row>
    <row r="20" spans="1:23" ht="15.75" customHeight="1" x14ac:dyDescent="0.2">
      <c r="A20">
        <f t="shared" si="11"/>
        <v>3</v>
      </c>
      <c r="B20" s="2">
        <f t="shared" si="0"/>
        <v>7</v>
      </c>
      <c r="C20" s="2">
        <f t="shared" si="1"/>
        <v>2019</v>
      </c>
      <c r="D20" s="11">
        <v>43647</v>
      </c>
      <c r="E20" s="19">
        <v>100</v>
      </c>
      <c r="F20" s="19">
        <v>10315</v>
      </c>
      <c r="G20" s="19">
        <f t="shared" si="10"/>
        <v>110212</v>
      </c>
      <c r="H20" s="20">
        <f t="shared" si="12"/>
        <v>13.814410239435059</v>
      </c>
      <c r="I20" s="20"/>
      <c r="J20" s="20"/>
      <c r="T20" s="45">
        <f t="shared" si="7"/>
        <v>2022</v>
      </c>
      <c r="U20" s="45">
        <f t="shared" si="9"/>
        <v>2</v>
      </c>
      <c r="V20" s="52">
        <f t="shared" si="6"/>
        <v>35915</v>
      </c>
      <c r="W20" s="51">
        <f t="shared" si="8"/>
        <v>-17.269418593937157</v>
      </c>
    </row>
    <row r="21" spans="1:23" ht="15.75" customHeight="1" x14ac:dyDescent="0.2">
      <c r="A21">
        <f t="shared" si="11"/>
        <v>3</v>
      </c>
      <c r="B21" s="2">
        <f t="shared" si="0"/>
        <v>8</v>
      </c>
      <c r="C21" s="2">
        <f t="shared" si="1"/>
        <v>2019</v>
      </c>
      <c r="D21" s="11">
        <v>43678</v>
      </c>
      <c r="E21" s="19">
        <v>65</v>
      </c>
      <c r="F21" s="19">
        <v>10961</v>
      </c>
      <c r="G21" s="19">
        <f t="shared" si="10"/>
        <v>110990</v>
      </c>
      <c r="H21" s="20">
        <f t="shared" si="12"/>
        <v>7.640184621427859</v>
      </c>
      <c r="I21" s="20"/>
      <c r="J21" s="20"/>
      <c r="T21" s="45">
        <f t="shared" si="7"/>
        <v>2022</v>
      </c>
      <c r="U21" s="45">
        <f t="shared" si="9"/>
        <v>3</v>
      </c>
      <c r="V21" s="52">
        <f t="shared" si="6"/>
        <v>36860</v>
      </c>
      <c r="W21" s="51">
        <f t="shared" si="8"/>
        <v>-20.393926959376284</v>
      </c>
    </row>
    <row r="22" spans="1:23" ht="15.75" customHeight="1" x14ac:dyDescent="0.2">
      <c r="A22">
        <f t="shared" si="11"/>
        <v>3</v>
      </c>
      <c r="B22" s="2">
        <f t="shared" si="0"/>
        <v>9</v>
      </c>
      <c r="C22" s="2">
        <f t="shared" si="1"/>
        <v>2019</v>
      </c>
      <c r="D22" s="11">
        <v>43709</v>
      </c>
      <c r="E22" s="19">
        <v>42</v>
      </c>
      <c r="F22" s="19">
        <v>8405</v>
      </c>
      <c r="G22" s="19">
        <f t="shared" si="10"/>
        <v>112257</v>
      </c>
      <c r="H22" s="20">
        <f>(F22/F10-1)*100</f>
        <v>17.750070047632384</v>
      </c>
      <c r="I22" s="20"/>
      <c r="J22" s="20"/>
      <c r="T22" s="45">
        <f t="shared" si="7"/>
        <v>2022</v>
      </c>
      <c r="U22" s="45">
        <f t="shared" si="9"/>
        <v>4</v>
      </c>
      <c r="V22" s="52">
        <f t="shared" si="6"/>
        <v>34740</v>
      </c>
      <c r="W22" s="51">
        <f t="shared" si="8"/>
        <v>-11.813981824643349</v>
      </c>
    </row>
    <row r="23" spans="1:23" ht="15.75" customHeight="1" x14ac:dyDescent="0.2">
      <c r="A23">
        <f t="shared" si="11"/>
        <v>4</v>
      </c>
      <c r="B23" s="2">
        <f t="shared" si="0"/>
        <v>10</v>
      </c>
      <c r="C23" s="2">
        <f t="shared" si="1"/>
        <v>2019</v>
      </c>
      <c r="D23" s="11">
        <v>43739</v>
      </c>
      <c r="E23" s="19">
        <v>56</v>
      </c>
      <c r="F23" s="19">
        <v>8829</v>
      </c>
      <c r="G23" s="19">
        <f t="shared" si="10"/>
        <v>110546</v>
      </c>
      <c r="H23" s="20">
        <f t="shared" si="12"/>
        <v>-16.233396584440229</v>
      </c>
      <c r="I23" s="20"/>
      <c r="J23" s="20"/>
      <c r="T23" s="45">
        <f t="shared" si="7"/>
        <v>2023</v>
      </c>
      <c r="U23" s="45">
        <f t="shared" si="9"/>
        <v>1</v>
      </c>
      <c r="V23" s="52">
        <f t="shared" si="6"/>
        <v>36100</v>
      </c>
      <c r="W23" s="51">
        <f t="shared" si="8"/>
        <v>-2.8865036451187653</v>
      </c>
    </row>
    <row r="24" spans="1:23" ht="15.75" customHeight="1" x14ac:dyDescent="0.2">
      <c r="A24">
        <f t="shared" si="11"/>
        <v>4</v>
      </c>
      <c r="B24" s="2">
        <f t="shared" si="0"/>
        <v>11</v>
      </c>
      <c r="C24" s="2">
        <f t="shared" si="1"/>
        <v>2019</v>
      </c>
      <c r="D24" s="11">
        <v>43770</v>
      </c>
      <c r="E24" s="19">
        <v>44</v>
      </c>
      <c r="F24" s="19">
        <v>7678</v>
      </c>
      <c r="G24" s="19">
        <f t="shared" si="10"/>
        <v>109190</v>
      </c>
      <c r="H24" s="20">
        <f t="shared" si="12"/>
        <v>-15.009962364401153</v>
      </c>
      <c r="I24" s="20"/>
      <c r="J24" s="20"/>
      <c r="T24" s="45">
        <f t="shared" si="7"/>
        <v>2023</v>
      </c>
      <c r="U24" s="45">
        <f t="shared" si="9"/>
        <v>2</v>
      </c>
      <c r="V24" s="52">
        <f t="shared" si="6"/>
        <v>35402</v>
      </c>
      <c r="W24" s="51">
        <f t="shared" si="8"/>
        <v>-1.4283725462898467</v>
      </c>
    </row>
    <row r="25" spans="1:23" ht="15.75" customHeight="1" x14ac:dyDescent="0.2">
      <c r="A25">
        <f t="shared" si="11"/>
        <v>4</v>
      </c>
      <c r="B25" s="2">
        <f t="shared" si="0"/>
        <v>12</v>
      </c>
      <c r="C25" s="2">
        <f t="shared" si="1"/>
        <v>2019</v>
      </c>
      <c r="D25" s="11">
        <v>43800</v>
      </c>
      <c r="E25" s="19">
        <v>57</v>
      </c>
      <c r="F25" s="19">
        <v>7602</v>
      </c>
      <c r="G25" s="19">
        <f t="shared" si="10"/>
        <v>109411</v>
      </c>
      <c r="H25" s="20">
        <f t="shared" si="12"/>
        <v>2.9941742311339947</v>
      </c>
      <c r="I25" s="20">
        <f>(G25/G13-1)*100</f>
        <v>7.2677895645012702</v>
      </c>
      <c r="J25" s="20"/>
      <c r="T25" s="45">
        <f t="shared" si="7"/>
        <v>2023</v>
      </c>
      <c r="U25" s="45">
        <f t="shared" si="9"/>
        <v>3</v>
      </c>
      <c r="V25" s="52">
        <f t="shared" si="6"/>
        <v>39927</v>
      </c>
      <c r="W25" s="51">
        <f t="shared" si="8"/>
        <v>8.320672816060771</v>
      </c>
    </row>
    <row r="26" spans="1:23" ht="15.75" customHeight="1" x14ac:dyDescent="0.2">
      <c r="A26">
        <f t="shared" si="11"/>
        <v>1</v>
      </c>
      <c r="B26" s="2">
        <f t="shared" si="0"/>
        <v>1</v>
      </c>
      <c r="C26" s="2">
        <f t="shared" si="1"/>
        <v>2020</v>
      </c>
      <c r="D26" s="11">
        <v>43831</v>
      </c>
      <c r="E26" s="19">
        <v>71</v>
      </c>
      <c r="F26" s="19">
        <v>9572</v>
      </c>
      <c r="G26" s="19">
        <f t="shared" si="10"/>
        <v>109242</v>
      </c>
      <c r="H26" s="20">
        <f t="shared" si="12"/>
        <v>-1.7349348116209806</v>
      </c>
      <c r="I26" s="20">
        <f t="shared" ref="I26:I77" si="13">(G26/G14-1)*100</f>
        <v>5.457143132958131</v>
      </c>
      <c r="J26" s="20"/>
      <c r="K26" s="1">
        <f>ROUND((G26/G14-1)*100,2)</f>
        <v>5.46</v>
      </c>
      <c r="T26" s="45">
        <f t="shared" si="7"/>
        <v>2023</v>
      </c>
      <c r="U26" s="45">
        <f t="shared" si="9"/>
        <v>4</v>
      </c>
      <c r="V26" s="52">
        <f t="shared" si="6"/>
        <v>34727</v>
      </c>
      <c r="W26" s="51">
        <f t="shared" si="8"/>
        <v>-3.7420840529645005E-2</v>
      </c>
    </row>
    <row r="27" spans="1:23" ht="15.75" customHeight="1" x14ac:dyDescent="0.2">
      <c r="A27">
        <f t="shared" si="11"/>
        <v>1</v>
      </c>
      <c r="B27" s="2">
        <f t="shared" si="0"/>
        <v>2</v>
      </c>
      <c r="C27" s="2">
        <f t="shared" si="1"/>
        <v>2020</v>
      </c>
      <c r="D27" s="11">
        <v>43862</v>
      </c>
      <c r="E27" s="19">
        <v>58</v>
      </c>
      <c r="F27" s="19">
        <v>8262</v>
      </c>
      <c r="G27" s="19">
        <f t="shared" si="10"/>
        <v>109742</v>
      </c>
      <c r="H27" s="20">
        <f t="shared" si="12"/>
        <v>6.4416387528987373</v>
      </c>
      <c r="I27" s="20">
        <f t="shared" si="13"/>
        <v>5.1208858576957006</v>
      </c>
      <c r="J27" s="20"/>
      <c r="K27" s="1">
        <f t="shared" ref="K27:K68" si="14">ROUND((G27/G15-1)*100,2)</f>
        <v>5.12</v>
      </c>
      <c r="T27" s="45">
        <f t="shared" si="7"/>
        <v>2024</v>
      </c>
      <c r="U27" s="45">
        <f t="shared" si="9"/>
        <v>1</v>
      </c>
      <c r="V27" s="52">
        <f t="shared" si="6"/>
        <v>37277</v>
      </c>
      <c r="W27" s="51">
        <f>(V27/V23-1)*100</f>
        <v>3.2603878116343576</v>
      </c>
    </row>
    <row r="28" spans="1:23" ht="15.75" customHeight="1" x14ac:dyDescent="0.2">
      <c r="A28">
        <f t="shared" si="11"/>
        <v>1</v>
      </c>
      <c r="B28" s="2">
        <f t="shared" si="0"/>
        <v>3</v>
      </c>
      <c r="C28" s="2">
        <f t="shared" si="1"/>
        <v>2020</v>
      </c>
      <c r="D28" s="11">
        <v>43891</v>
      </c>
      <c r="E28" s="19">
        <v>31</v>
      </c>
      <c r="F28" s="19">
        <v>7177</v>
      </c>
      <c r="G28" s="19">
        <f t="shared" si="10"/>
        <v>107232</v>
      </c>
      <c r="H28" s="20">
        <f t="shared" si="12"/>
        <v>-25.911014762052233</v>
      </c>
      <c r="I28" s="20">
        <f t="shared" si="13"/>
        <v>1.0478703354692698</v>
      </c>
      <c r="J28" s="20"/>
      <c r="K28" s="1">
        <f t="shared" si="14"/>
        <v>1.05</v>
      </c>
      <c r="T28" s="45">
        <f t="shared" si="7"/>
        <v>2024</v>
      </c>
      <c r="U28" s="45">
        <f t="shared" si="9"/>
        <v>2</v>
      </c>
      <c r="V28" s="52">
        <f>SUMIFS($F$2:$F$80,$A$2:$A$80,U28,$C$2:$C$80,T28)</f>
        <v>37736</v>
      </c>
      <c r="W28" s="51">
        <f t="shared" si="8"/>
        <v>6.5928478617027331</v>
      </c>
    </row>
    <row r="29" spans="1:23" ht="15.75" customHeight="1" x14ac:dyDescent="0.2">
      <c r="A29">
        <f t="shared" si="11"/>
        <v>2</v>
      </c>
      <c r="B29" s="2">
        <f t="shared" si="0"/>
        <v>4</v>
      </c>
      <c r="C29" s="2">
        <f t="shared" si="1"/>
        <v>2020</v>
      </c>
      <c r="D29" s="11">
        <v>43922</v>
      </c>
      <c r="E29" s="19">
        <v>26</v>
      </c>
      <c r="F29" s="19">
        <v>6591</v>
      </c>
      <c r="G29" s="19">
        <f t="shared" si="10"/>
        <v>104229</v>
      </c>
      <c r="H29" s="20">
        <f t="shared" si="12"/>
        <v>-31.300813008130078</v>
      </c>
      <c r="I29" s="20">
        <f t="shared" si="13"/>
        <v>-3.0157253186935851</v>
      </c>
      <c r="J29" s="20"/>
      <c r="K29" s="1">
        <f t="shared" si="14"/>
        <v>-3.02</v>
      </c>
      <c r="T29" s="45">
        <f t="shared" si="7"/>
        <v>2024</v>
      </c>
      <c r="U29" s="45">
        <f>U21</f>
        <v>3</v>
      </c>
      <c r="V29" s="52">
        <f>SUMIFS($F$2:$F$80,$A$2:$A$80,U29,$C$2:$C$80,T29)</f>
        <v>14339</v>
      </c>
      <c r="W29" s="51">
        <f t="shared" ref="W29" si="15">(V29/V25-1)*100</f>
        <v>-64.08695869962682</v>
      </c>
    </row>
    <row r="30" spans="1:23" ht="15.75" customHeight="1" x14ac:dyDescent="0.2">
      <c r="A30">
        <f t="shared" si="11"/>
        <v>2</v>
      </c>
      <c r="B30" s="2">
        <f t="shared" si="0"/>
        <v>5</v>
      </c>
      <c r="C30" s="2">
        <f t="shared" si="1"/>
        <v>2020</v>
      </c>
      <c r="D30" s="11">
        <v>43952</v>
      </c>
      <c r="E30" s="19">
        <v>54</v>
      </c>
      <c r="F30" s="19">
        <v>10354</v>
      </c>
      <c r="G30" s="19">
        <f t="shared" si="10"/>
        <v>104963</v>
      </c>
      <c r="H30" s="20">
        <f t="shared" si="12"/>
        <v>7.629937629937622</v>
      </c>
      <c r="I30" s="20">
        <f t="shared" si="13"/>
        <v>-3.2509908747349936</v>
      </c>
      <c r="J30" s="20"/>
      <c r="K30" s="1">
        <f t="shared" si="14"/>
        <v>-3.25</v>
      </c>
      <c r="T30" s="45"/>
      <c r="U30" s="45"/>
      <c r="V30" s="52"/>
    </row>
    <row r="31" spans="1:23" ht="15.75" customHeight="1" x14ac:dyDescent="0.2">
      <c r="A31">
        <f t="shared" si="11"/>
        <v>2</v>
      </c>
      <c r="B31" s="2">
        <f t="shared" si="0"/>
        <v>6</v>
      </c>
      <c r="C31" s="2">
        <f t="shared" si="1"/>
        <v>2020</v>
      </c>
      <c r="D31" s="11">
        <v>43983</v>
      </c>
      <c r="E31" s="19">
        <v>69</v>
      </c>
      <c r="F31" s="19">
        <v>11788</v>
      </c>
      <c r="G31" s="19">
        <f t="shared" si="10"/>
        <v>107534</v>
      </c>
      <c r="H31" s="20">
        <f t="shared" si="12"/>
        <v>27.894108712162314</v>
      </c>
      <c r="I31" s="20">
        <f t="shared" si="13"/>
        <v>-1.3087371512481627</v>
      </c>
      <c r="J31" s="20"/>
      <c r="K31" s="1">
        <f t="shared" si="14"/>
        <v>-1.31</v>
      </c>
      <c r="T31" s="45"/>
      <c r="U31" s="45"/>
    </row>
    <row r="32" spans="1:23" ht="15.75" customHeight="1" x14ac:dyDescent="0.2">
      <c r="A32">
        <f t="shared" si="11"/>
        <v>3</v>
      </c>
      <c r="B32" s="2">
        <f t="shared" si="0"/>
        <v>7</v>
      </c>
      <c r="C32" s="2">
        <f t="shared" si="1"/>
        <v>2020</v>
      </c>
      <c r="D32" s="11">
        <v>44013</v>
      </c>
      <c r="E32" s="19">
        <v>69</v>
      </c>
      <c r="F32" s="19">
        <v>12965</v>
      </c>
      <c r="G32" s="19">
        <f t="shared" si="10"/>
        <v>110184</v>
      </c>
      <c r="H32" s="20">
        <f t="shared" si="12"/>
        <v>25.690741638390691</v>
      </c>
      <c r="I32" s="20">
        <f t="shared" si="13"/>
        <v>-2.5405581969295543E-2</v>
      </c>
      <c r="J32" s="20"/>
      <c r="K32" s="1">
        <f t="shared" si="14"/>
        <v>-0.03</v>
      </c>
      <c r="T32" s="45"/>
      <c r="U32" s="45"/>
    </row>
    <row r="33" spans="1:11" ht="15.75" customHeight="1" x14ac:dyDescent="0.2">
      <c r="A33">
        <f t="shared" si="11"/>
        <v>3</v>
      </c>
      <c r="B33" s="2">
        <f t="shared" si="0"/>
        <v>8</v>
      </c>
      <c r="C33" s="2">
        <f t="shared" si="1"/>
        <v>2020</v>
      </c>
      <c r="D33" s="11">
        <v>44044</v>
      </c>
      <c r="E33" s="19">
        <v>94</v>
      </c>
      <c r="F33" s="19">
        <v>14168</v>
      </c>
      <c r="G33" s="19">
        <f t="shared" si="10"/>
        <v>113391</v>
      </c>
      <c r="H33" s="20">
        <f t="shared" si="12"/>
        <v>29.258279354073522</v>
      </c>
      <c r="I33" s="20">
        <f t="shared" si="13"/>
        <v>2.1632579511667638</v>
      </c>
      <c r="J33" s="20"/>
      <c r="K33" s="1">
        <f t="shared" si="14"/>
        <v>2.16</v>
      </c>
    </row>
    <row r="34" spans="1:11" ht="15.75" customHeight="1" x14ac:dyDescent="0.2">
      <c r="A34">
        <f t="shared" si="11"/>
        <v>3</v>
      </c>
      <c r="B34" s="2">
        <f t="shared" si="0"/>
        <v>9</v>
      </c>
      <c r="C34" s="2">
        <f t="shared" si="1"/>
        <v>2020</v>
      </c>
      <c r="D34" s="11">
        <v>44075</v>
      </c>
      <c r="E34" s="19">
        <v>98</v>
      </c>
      <c r="F34" s="19">
        <v>14326</v>
      </c>
      <c r="G34" s="19">
        <f t="shared" si="10"/>
        <v>119312</v>
      </c>
      <c r="H34" s="20">
        <f t="shared" si="12"/>
        <v>70.446162998215357</v>
      </c>
      <c r="I34" s="20">
        <f t="shared" si="13"/>
        <v>6.2846860329422771</v>
      </c>
      <c r="J34" s="20"/>
      <c r="K34" s="1">
        <f t="shared" si="14"/>
        <v>6.28</v>
      </c>
    </row>
    <row r="35" spans="1:11" ht="15.75" customHeight="1" x14ac:dyDescent="0.2">
      <c r="A35">
        <f t="shared" si="11"/>
        <v>4</v>
      </c>
      <c r="B35" s="2">
        <f t="shared" si="0"/>
        <v>10</v>
      </c>
      <c r="C35" s="2">
        <f t="shared" si="1"/>
        <v>2020</v>
      </c>
      <c r="D35" s="11">
        <v>44105</v>
      </c>
      <c r="E35" s="19">
        <v>108</v>
      </c>
      <c r="F35" s="19">
        <v>14801</v>
      </c>
      <c r="G35" s="19">
        <f t="shared" si="10"/>
        <v>125284</v>
      </c>
      <c r="H35" s="20">
        <f t="shared" si="12"/>
        <v>67.640729414429714</v>
      </c>
      <c r="I35" s="20">
        <f t="shared" si="13"/>
        <v>13.332006585493827</v>
      </c>
      <c r="J35" s="20"/>
      <c r="K35" s="1">
        <f t="shared" si="14"/>
        <v>13.33</v>
      </c>
    </row>
    <row r="36" spans="1:11" ht="15.75" customHeight="1" x14ac:dyDescent="0.2">
      <c r="A36">
        <f t="shared" si="11"/>
        <v>4</v>
      </c>
      <c r="B36" s="2">
        <f t="shared" si="0"/>
        <v>11</v>
      </c>
      <c r="C36" s="2">
        <f t="shared" si="1"/>
        <v>2020</v>
      </c>
      <c r="D36" s="11">
        <v>44136</v>
      </c>
      <c r="E36" s="19">
        <v>96</v>
      </c>
      <c r="F36" s="19">
        <v>14091</v>
      </c>
      <c r="G36" s="19">
        <f t="shared" si="10"/>
        <v>131697</v>
      </c>
      <c r="H36" s="20">
        <f t="shared" si="12"/>
        <v>83.524355300859597</v>
      </c>
      <c r="I36" s="20">
        <f t="shared" si="13"/>
        <v>20.612693470097998</v>
      </c>
      <c r="J36" s="20"/>
      <c r="K36" s="1">
        <f t="shared" si="14"/>
        <v>20.61</v>
      </c>
    </row>
    <row r="37" spans="1:11" ht="15.75" customHeight="1" x14ac:dyDescent="0.2">
      <c r="A37">
        <f t="shared" si="11"/>
        <v>4</v>
      </c>
      <c r="B37" s="2">
        <f t="shared" si="0"/>
        <v>12</v>
      </c>
      <c r="C37" s="2">
        <f t="shared" si="1"/>
        <v>2020</v>
      </c>
      <c r="D37" s="11">
        <v>44166</v>
      </c>
      <c r="E37" s="19">
        <v>105</v>
      </c>
      <c r="F37" s="19">
        <v>10760</v>
      </c>
      <c r="G37" s="19">
        <f t="shared" si="10"/>
        <v>134855</v>
      </c>
      <c r="H37" s="20">
        <f t="shared" si="12"/>
        <v>41.541699552749265</v>
      </c>
      <c r="I37" s="20">
        <f t="shared" si="13"/>
        <v>23.255431355165392</v>
      </c>
      <c r="J37" s="20"/>
      <c r="K37" s="1">
        <f t="shared" si="14"/>
        <v>23.26</v>
      </c>
    </row>
    <row r="38" spans="1:11" ht="15.75" customHeight="1" x14ac:dyDescent="0.2">
      <c r="A38">
        <f t="shared" si="11"/>
        <v>1</v>
      </c>
      <c r="B38" s="2">
        <f t="shared" si="0"/>
        <v>1</v>
      </c>
      <c r="C38" s="2">
        <f t="shared" si="1"/>
        <v>2021</v>
      </c>
      <c r="D38" s="11">
        <v>44197</v>
      </c>
      <c r="E38" s="19">
        <v>108</v>
      </c>
      <c r="F38" s="19">
        <v>13849</v>
      </c>
      <c r="G38" s="19">
        <f t="shared" si="10"/>
        <v>139132</v>
      </c>
      <c r="H38" s="20">
        <f t="shared" si="12"/>
        <v>44.68240702047639</v>
      </c>
      <c r="I38" s="20">
        <f t="shared" si="13"/>
        <v>27.361271305907977</v>
      </c>
      <c r="J38" s="20"/>
      <c r="K38" s="1">
        <f t="shared" si="14"/>
        <v>27.36</v>
      </c>
    </row>
    <row r="39" spans="1:11" ht="15.75" customHeight="1" x14ac:dyDescent="0.2">
      <c r="A39">
        <f t="shared" si="11"/>
        <v>1</v>
      </c>
      <c r="B39" s="2">
        <f t="shared" si="0"/>
        <v>2</v>
      </c>
      <c r="C39" s="2">
        <f t="shared" si="1"/>
        <v>2021</v>
      </c>
      <c r="D39" s="11">
        <v>44228</v>
      </c>
      <c r="E39" s="19">
        <v>94</v>
      </c>
      <c r="F39" s="19">
        <v>13098</v>
      </c>
      <c r="G39" s="19">
        <f t="shared" si="10"/>
        <v>143968</v>
      </c>
      <c r="H39" s="20">
        <f>(F39/F27-1)*100</f>
        <v>58.533042846768346</v>
      </c>
      <c r="I39" s="20">
        <f t="shared" si="13"/>
        <v>31.187694775017771</v>
      </c>
      <c r="J39" s="20"/>
      <c r="K39" s="1">
        <f t="shared" si="14"/>
        <v>31.19</v>
      </c>
    </row>
    <row r="40" spans="1:11" ht="15.75" customHeight="1" x14ac:dyDescent="0.2">
      <c r="A40">
        <f t="shared" si="11"/>
        <v>1</v>
      </c>
      <c r="B40" s="2">
        <f t="shared" si="0"/>
        <v>3</v>
      </c>
      <c r="C40" s="2">
        <f t="shared" si="1"/>
        <v>2021</v>
      </c>
      <c r="D40" s="11">
        <v>44256</v>
      </c>
      <c r="E40" s="19">
        <v>118</v>
      </c>
      <c r="F40" s="19">
        <v>15982</v>
      </c>
      <c r="G40" s="19">
        <f t="shared" si="10"/>
        <v>152773</v>
      </c>
      <c r="H40" s="20">
        <f t="shared" si="12"/>
        <v>122.68357252333844</v>
      </c>
      <c r="I40" s="20">
        <f t="shared" si="13"/>
        <v>42.469598627275438</v>
      </c>
      <c r="J40" s="20"/>
      <c r="K40" s="1">
        <f t="shared" si="14"/>
        <v>42.47</v>
      </c>
    </row>
    <row r="41" spans="1:11" ht="15.75" customHeight="1" x14ac:dyDescent="0.2">
      <c r="A41">
        <f t="shared" si="11"/>
        <v>2</v>
      </c>
      <c r="B41" s="2">
        <f t="shared" si="0"/>
        <v>4</v>
      </c>
      <c r="C41" s="2">
        <f t="shared" si="1"/>
        <v>2021</v>
      </c>
      <c r="D41" s="11">
        <v>44287</v>
      </c>
      <c r="E41" s="19">
        <v>149</v>
      </c>
      <c r="F41" s="19">
        <v>14354</v>
      </c>
      <c r="G41" s="19">
        <f t="shared" si="10"/>
        <v>160536</v>
      </c>
      <c r="H41" s="20">
        <f t="shared" si="12"/>
        <v>117.78182369898347</v>
      </c>
      <c r="I41" s="20">
        <f t="shared" si="13"/>
        <v>54.022393000028778</v>
      </c>
      <c r="J41" s="20"/>
      <c r="K41" s="1">
        <f t="shared" si="14"/>
        <v>54.02</v>
      </c>
    </row>
    <row r="42" spans="1:11" ht="15.75" customHeight="1" x14ac:dyDescent="0.2">
      <c r="A42">
        <f t="shared" si="11"/>
        <v>2</v>
      </c>
      <c r="B42" s="2">
        <f t="shared" si="0"/>
        <v>5</v>
      </c>
      <c r="C42" s="2">
        <f t="shared" si="1"/>
        <v>2021</v>
      </c>
      <c r="D42" s="11">
        <v>44317</v>
      </c>
      <c r="E42" s="19">
        <v>95</v>
      </c>
      <c r="F42" s="19">
        <v>13548</v>
      </c>
      <c r="G42" s="19">
        <f t="shared" si="10"/>
        <v>163730</v>
      </c>
      <c r="H42" s="20">
        <f t="shared" si="12"/>
        <v>30.847981456441964</v>
      </c>
      <c r="I42" s="20">
        <f t="shared" si="13"/>
        <v>55.988300639272893</v>
      </c>
      <c r="J42" s="20"/>
      <c r="K42" s="1">
        <f t="shared" si="14"/>
        <v>55.99</v>
      </c>
    </row>
    <row r="43" spans="1:11" ht="15.75" customHeight="1" x14ac:dyDescent="0.2">
      <c r="A43">
        <f t="shared" si="11"/>
        <v>2</v>
      </c>
      <c r="B43" s="2">
        <f t="shared" si="0"/>
        <v>6</v>
      </c>
      <c r="C43" s="2">
        <f t="shared" si="1"/>
        <v>2021</v>
      </c>
      <c r="D43" s="11">
        <v>44348</v>
      </c>
      <c r="E43" s="19">
        <v>111</v>
      </c>
      <c r="F43" s="19">
        <v>15510</v>
      </c>
      <c r="G43" s="19">
        <f t="shared" si="10"/>
        <v>167452</v>
      </c>
      <c r="H43" s="20">
        <f t="shared" si="12"/>
        <v>31.574482524601287</v>
      </c>
      <c r="I43" s="20">
        <f t="shared" si="13"/>
        <v>55.720051332601784</v>
      </c>
      <c r="J43" s="20"/>
      <c r="K43" s="1">
        <f t="shared" si="14"/>
        <v>55.72</v>
      </c>
    </row>
    <row r="44" spans="1:11" ht="15.75" customHeight="1" x14ac:dyDescent="0.2">
      <c r="A44">
        <f t="shared" si="11"/>
        <v>3</v>
      </c>
      <c r="B44" s="2">
        <f t="shared" si="0"/>
        <v>7</v>
      </c>
      <c r="C44" s="2">
        <f t="shared" si="1"/>
        <v>2021</v>
      </c>
      <c r="D44" s="11">
        <v>44378</v>
      </c>
      <c r="E44" s="19">
        <v>141</v>
      </c>
      <c r="F44" s="19">
        <v>14806</v>
      </c>
      <c r="G44" s="19">
        <f t="shared" si="10"/>
        <v>169293</v>
      </c>
      <c r="H44" s="20">
        <f t="shared" si="12"/>
        <v>14.199768607790197</v>
      </c>
      <c r="I44" s="20">
        <f t="shared" si="13"/>
        <v>53.645719886734923</v>
      </c>
      <c r="J44" s="20"/>
      <c r="K44" s="1">
        <f t="shared" si="14"/>
        <v>53.65</v>
      </c>
    </row>
    <row r="45" spans="1:11" ht="15.75" customHeight="1" x14ac:dyDescent="0.2">
      <c r="A45">
        <f t="shared" si="11"/>
        <v>3</v>
      </c>
      <c r="B45" s="2">
        <f t="shared" si="0"/>
        <v>8</v>
      </c>
      <c r="C45" s="2">
        <f t="shared" si="1"/>
        <v>2021</v>
      </c>
      <c r="D45" s="11">
        <v>44409</v>
      </c>
      <c r="E45" s="19">
        <v>172</v>
      </c>
      <c r="F45" s="19">
        <v>16638</v>
      </c>
      <c r="G45" s="19">
        <f t="shared" si="10"/>
        <v>171763</v>
      </c>
      <c r="H45" s="20">
        <f t="shared" si="12"/>
        <v>17.433653303218509</v>
      </c>
      <c r="I45" s="20">
        <f t="shared" si="13"/>
        <v>51.478512403982691</v>
      </c>
      <c r="J45" s="20"/>
      <c r="K45" s="1">
        <f t="shared" si="14"/>
        <v>51.48</v>
      </c>
    </row>
    <row r="46" spans="1:11" ht="15.75" customHeight="1" x14ac:dyDescent="0.2">
      <c r="A46">
        <f t="shared" si="11"/>
        <v>3</v>
      </c>
      <c r="B46" s="2">
        <f t="shared" si="0"/>
        <v>9</v>
      </c>
      <c r="C46" s="2">
        <f t="shared" si="1"/>
        <v>2021</v>
      </c>
      <c r="D46" s="11">
        <v>44440</v>
      </c>
      <c r="E46" s="19">
        <v>115</v>
      </c>
      <c r="F46" s="19">
        <v>14859</v>
      </c>
      <c r="G46" s="19">
        <f t="shared" si="10"/>
        <v>172296</v>
      </c>
      <c r="H46" s="20">
        <f t="shared" si="12"/>
        <v>3.7205081669691387</v>
      </c>
      <c r="I46" s="20">
        <f t="shared" si="13"/>
        <v>44.407938849403237</v>
      </c>
      <c r="J46" s="20"/>
      <c r="K46" s="1">
        <f t="shared" si="14"/>
        <v>44.41</v>
      </c>
    </row>
    <row r="47" spans="1:11" ht="15.75" customHeight="1" x14ac:dyDescent="0.2">
      <c r="A47">
        <f t="shared" si="11"/>
        <v>4</v>
      </c>
      <c r="B47" s="2">
        <f t="shared" si="0"/>
        <v>10</v>
      </c>
      <c r="C47" s="2">
        <f t="shared" si="1"/>
        <v>2021</v>
      </c>
      <c r="D47" s="11">
        <v>44470</v>
      </c>
      <c r="E47" s="19">
        <v>136</v>
      </c>
      <c r="F47" s="19">
        <v>15992</v>
      </c>
      <c r="G47" s="19">
        <f t="shared" si="10"/>
        <v>173487</v>
      </c>
      <c r="H47" s="20">
        <f t="shared" si="12"/>
        <v>8.0467535977298823</v>
      </c>
      <c r="I47" s="20">
        <f t="shared" si="13"/>
        <v>38.474984834456109</v>
      </c>
      <c r="J47" s="20"/>
      <c r="K47" s="1">
        <f t="shared" si="14"/>
        <v>38.47</v>
      </c>
    </row>
    <row r="48" spans="1:11" ht="15.75" customHeight="1" x14ac:dyDescent="0.2">
      <c r="A48">
        <f t="shared" si="11"/>
        <v>4</v>
      </c>
      <c r="B48" s="2">
        <f t="shared" si="0"/>
        <v>11</v>
      </c>
      <c r="C48" s="2">
        <f t="shared" si="1"/>
        <v>2021</v>
      </c>
      <c r="D48" s="11">
        <v>44501</v>
      </c>
      <c r="E48" s="19">
        <v>97</v>
      </c>
      <c r="F48" s="19">
        <v>13113</v>
      </c>
      <c r="G48" s="19">
        <f t="shared" si="10"/>
        <v>172509</v>
      </c>
      <c r="H48" s="20">
        <f t="shared" si="12"/>
        <v>-6.9406003832233392</v>
      </c>
      <c r="I48" s="20">
        <f t="shared" si="13"/>
        <v>30.989316385339084</v>
      </c>
      <c r="J48" s="20"/>
      <c r="K48" s="1">
        <f t="shared" si="14"/>
        <v>30.99</v>
      </c>
    </row>
    <row r="49" spans="1:11" ht="15.75" customHeight="1" x14ac:dyDescent="0.2">
      <c r="A49">
        <f t="shared" si="11"/>
        <v>4</v>
      </c>
      <c r="B49" s="2">
        <f t="shared" si="0"/>
        <v>12</v>
      </c>
      <c r="C49" s="2">
        <f t="shared" si="1"/>
        <v>2021</v>
      </c>
      <c r="D49" s="11">
        <v>44531</v>
      </c>
      <c r="E49" s="19">
        <v>98</v>
      </c>
      <c r="F49" s="19">
        <v>10289</v>
      </c>
      <c r="G49" s="19">
        <f t="shared" si="10"/>
        <v>172038</v>
      </c>
      <c r="H49" s="20">
        <f t="shared" si="12"/>
        <v>-4.3773234200743527</v>
      </c>
      <c r="I49" s="20">
        <f t="shared" si="13"/>
        <v>27.572577954098843</v>
      </c>
      <c r="J49" s="20"/>
      <c r="K49" s="1">
        <f t="shared" si="14"/>
        <v>27.57</v>
      </c>
    </row>
    <row r="50" spans="1:11" ht="15.75" customHeight="1" x14ac:dyDescent="0.2">
      <c r="A50">
        <f t="shared" si="11"/>
        <v>1</v>
      </c>
      <c r="B50" s="2">
        <f t="shared" si="0"/>
        <v>1</v>
      </c>
      <c r="C50" s="2">
        <f t="shared" si="1"/>
        <v>2022</v>
      </c>
      <c r="D50" s="11">
        <v>44562</v>
      </c>
      <c r="E50" s="19">
        <v>108</v>
      </c>
      <c r="F50" s="19">
        <v>12268</v>
      </c>
      <c r="G50" s="19">
        <f t="shared" si="10"/>
        <v>170457</v>
      </c>
      <c r="H50" s="20">
        <f t="shared" si="12"/>
        <v>-11.415986713842152</v>
      </c>
      <c r="I50" s="20">
        <f t="shared" si="13"/>
        <v>22.51459046085731</v>
      </c>
      <c r="J50" s="20"/>
      <c r="K50" s="1">
        <f t="shared" si="14"/>
        <v>22.51</v>
      </c>
    </row>
    <row r="51" spans="1:11" ht="15.75" customHeight="1" x14ac:dyDescent="0.2">
      <c r="A51">
        <f t="shared" si="11"/>
        <v>1</v>
      </c>
      <c r="B51" s="2">
        <f t="shared" si="0"/>
        <v>2</v>
      </c>
      <c r="C51" s="2">
        <f t="shared" si="1"/>
        <v>2022</v>
      </c>
      <c r="D51" s="11">
        <v>44593</v>
      </c>
      <c r="E51" s="19">
        <v>96</v>
      </c>
      <c r="F51" s="19">
        <v>10798</v>
      </c>
      <c r="G51" s="19">
        <f t="shared" si="10"/>
        <v>168157</v>
      </c>
      <c r="H51" s="20">
        <f t="shared" si="12"/>
        <v>-17.559932814170097</v>
      </c>
      <c r="I51" s="20">
        <f t="shared" si="13"/>
        <v>16.801650366748166</v>
      </c>
      <c r="J51" s="20"/>
      <c r="K51" s="1">
        <f t="shared" si="14"/>
        <v>16.8</v>
      </c>
    </row>
    <row r="52" spans="1:11" ht="15.75" customHeight="1" x14ac:dyDescent="0.2">
      <c r="A52">
        <f t="shared" si="11"/>
        <v>1</v>
      </c>
      <c r="B52" s="2">
        <f t="shared" si="0"/>
        <v>3</v>
      </c>
      <c r="C52" s="2">
        <f t="shared" si="1"/>
        <v>2022</v>
      </c>
      <c r="D52" s="11">
        <v>44621</v>
      </c>
      <c r="E52" s="19">
        <v>124</v>
      </c>
      <c r="F52" s="19">
        <v>14107</v>
      </c>
      <c r="G52" s="19">
        <f t="shared" si="10"/>
        <v>166282</v>
      </c>
      <c r="H52" s="20">
        <f t="shared" si="12"/>
        <v>-11.731948441997242</v>
      </c>
      <c r="I52" s="20">
        <f t="shared" si="13"/>
        <v>8.8425310755172681</v>
      </c>
      <c r="J52" s="20"/>
      <c r="K52" s="1">
        <f t="shared" si="14"/>
        <v>8.84</v>
      </c>
    </row>
    <row r="53" spans="1:11" ht="15.75" customHeight="1" x14ac:dyDescent="0.2">
      <c r="A53">
        <f t="shared" si="11"/>
        <v>2</v>
      </c>
      <c r="B53" s="2">
        <f t="shared" si="0"/>
        <v>4</v>
      </c>
      <c r="C53" s="2">
        <f t="shared" si="1"/>
        <v>2022</v>
      </c>
      <c r="D53" s="11">
        <v>44652</v>
      </c>
      <c r="E53" s="19">
        <v>126</v>
      </c>
      <c r="F53" s="19">
        <v>11796</v>
      </c>
      <c r="G53" s="19">
        <f t="shared" si="10"/>
        <v>163724</v>
      </c>
      <c r="H53" s="20">
        <f t="shared" si="12"/>
        <v>-17.820816497143653</v>
      </c>
      <c r="I53" s="20">
        <f t="shared" si="13"/>
        <v>1.985847411172581</v>
      </c>
      <c r="J53" s="20"/>
      <c r="K53" s="1">
        <f t="shared" si="14"/>
        <v>1.99</v>
      </c>
    </row>
    <row r="54" spans="1:11" ht="15.75" customHeight="1" x14ac:dyDescent="0.2">
      <c r="A54">
        <f t="shared" si="11"/>
        <v>2</v>
      </c>
      <c r="B54" s="2">
        <f t="shared" si="0"/>
        <v>5</v>
      </c>
      <c r="C54" s="2">
        <f t="shared" si="1"/>
        <v>2022</v>
      </c>
      <c r="D54" s="11">
        <v>44682</v>
      </c>
      <c r="E54" s="19">
        <v>109</v>
      </c>
      <c r="F54" s="19">
        <v>12638</v>
      </c>
      <c r="G54" s="19">
        <f t="shared" si="10"/>
        <v>162814</v>
      </c>
      <c r="H54" s="20">
        <f t="shared" si="12"/>
        <v>-6.7168585769117222</v>
      </c>
      <c r="I54" s="20">
        <f t="shared" si="13"/>
        <v>-0.55945764368167117</v>
      </c>
      <c r="J54" s="20"/>
      <c r="K54" s="1">
        <f t="shared" si="14"/>
        <v>-0.56000000000000005</v>
      </c>
    </row>
    <row r="55" spans="1:11" ht="15.75" customHeight="1" x14ac:dyDescent="0.2">
      <c r="A55">
        <f t="shared" si="11"/>
        <v>2</v>
      </c>
      <c r="B55" s="2">
        <f t="shared" si="0"/>
        <v>6</v>
      </c>
      <c r="C55" s="2">
        <f t="shared" si="1"/>
        <v>2022</v>
      </c>
      <c r="D55" s="11">
        <v>44713</v>
      </c>
      <c r="E55" s="19">
        <v>97</v>
      </c>
      <c r="F55" s="19">
        <v>11481</v>
      </c>
      <c r="G55" s="19">
        <f t="shared" si="10"/>
        <v>158785</v>
      </c>
      <c r="H55" s="20">
        <f t="shared" si="12"/>
        <v>-25.976789168278525</v>
      </c>
      <c r="I55" s="20">
        <f t="shared" si="13"/>
        <v>-5.1758115758545724</v>
      </c>
      <c r="J55" s="20"/>
      <c r="K55" s="1">
        <f t="shared" si="14"/>
        <v>-5.18</v>
      </c>
    </row>
    <row r="56" spans="1:11" ht="15.75" customHeight="1" x14ac:dyDescent="0.2">
      <c r="A56">
        <f t="shared" si="11"/>
        <v>3</v>
      </c>
      <c r="B56" s="2">
        <f t="shared" si="0"/>
        <v>7</v>
      </c>
      <c r="C56" s="2">
        <f t="shared" si="1"/>
        <v>2022</v>
      </c>
      <c r="D56" s="11">
        <v>44743</v>
      </c>
      <c r="E56" s="19">
        <v>104</v>
      </c>
      <c r="F56" s="19">
        <v>11460</v>
      </c>
      <c r="G56" s="19">
        <f t="shared" si="10"/>
        <v>155439</v>
      </c>
      <c r="H56" s="20">
        <f t="shared" si="12"/>
        <v>-22.598946373091987</v>
      </c>
      <c r="I56" s="20">
        <f t="shared" si="13"/>
        <v>-8.1834452694440998</v>
      </c>
      <c r="J56" s="20"/>
      <c r="K56" s="1">
        <f t="shared" si="14"/>
        <v>-8.18</v>
      </c>
    </row>
    <row r="57" spans="1:11" ht="15.75" customHeight="1" x14ac:dyDescent="0.2">
      <c r="A57">
        <f t="shared" si="11"/>
        <v>3</v>
      </c>
      <c r="B57" s="2">
        <f t="shared" si="0"/>
        <v>8</v>
      </c>
      <c r="C57" s="2">
        <f t="shared" si="1"/>
        <v>2022</v>
      </c>
      <c r="D57" s="11">
        <v>44774</v>
      </c>
      <c r="E57" s="19">
        <v>121</v>
      </c>
      <c r="F57" s="19">
        <v>14003</v>
      </c>
      <c r="G57" s="19">
        <f t="shared" si="10"/>
        <v>152804</v>
      </c>
      <c r="H57" s="20">
        <f t="shared" si="12"/>
        <v>-15.837240052890976</v>
      </c>
      <c r="I57" s="20">
        <f t="shared" si="13"/>
        <v>-11.037883595419274</v>
      </c>
      <c r="J57" s="20"/>
      <c r="K57" s="1">
        <f t="shared" si="14"/>
        <v>-11.04</v>
      </c>
    </row>
    <row r="58" spans="1:11" ht="15.75" customHeight="1" x14ac:dyDescent="0.2">
      <c r="A58">
        <f t="shared" si="11"/>
        <v>3</v>
      </c>
      <c r="B58" s="2">
        <f t="shared" si="0"/>
        <v>9</v>
      </c>
      <c r="C58" s="2">
        <f t="shared" si="1"/>
        <v>2022</v>
      </c>
      <c r="D58" s="11">
        <v>44805</v>
      </c>
      <c r="E58" s="19">
        <v>109</v>
      </c>
      <c r="F58" s="19">
        <v>11397</v>
      </c>
      <c r="G58" s="19">
        <f t="shared" si="10"/>
        <v>149342</v>
      </c>
      <c r="H58" s="20">
        <f t="shared" si="12"/>
        <v>-23.299010700585498</v>
      </c>
      <c r="I58" s="20">
        <f t="shared" si="13"/>
        <v>-13.322421878627477</v>
      </c>
      <c r="J58" s="20"/>
      <c r="K58" s="1">
        <f t="shared" si="14"/>
        <v>-13.32</v>
      </c>
    </row>
    <row r="59" spans="1:11" ht="15.75" customHeight="1" x14ac:dyDescent="0.2">
      <c r="A59">
        <f t="shared" si="11"/>
        <v>4</v>
      </c>
      <c r="B59" s="2">
        <f t="shared" si="0"/>
        <v>10</v>
      </c>
      <c r="C59" s="2">
        <f t="shared" si="1"/>
        <v>2022</v>
      </c>
      <c r="D59" s="11">
        <v>44835</v>
      </c>
      <c r="E59" s="19">
        <v>82</v>
      </c>
      <c r="F59" s="19">
        <v>11634</v>
      </c>
      <c r="G59" s="19">
        <f t="shared" si="10"/>
        <v>144984</v>
      </c>
      <c r="H59" s="20">
        <f t="shared" si="12"/>
        <v>-27.251125562781386</v>
      </c>
      <c r="I59" s="20">
        <f t="shared" si="13"/>
        <v>-16.429473101730963</v>
      </c>
      <c r="J59" s="20"/>
      <c r="K59" s="1">
        <f t="shared" si="14"/>
        <v>-16.43</v>
      </c>
    </row>
    <row r="60" spans="1:11" ht="15.75" customHeight="1" x14ac:dyDescent="0.2">
      <c r="A60">
        <f t="shared" si="11"/>
        <v>4</v>
      </c>
      <c r="B60" s="2">
        <f t="shared" si="0"/>
        <v>11</v>
      </c>
      <c r="C60" s="2">
        <f t="shared" si="1"/>
        <v>2022</v>
      </c>
      <c r="D60" s="11">
        <v>44866</v>
      </c>
      <c r="E60" s="19">
        <v>107</v>
      </c>
      <c r="F60" s="19">
        <v>12514</v>
      </c>
      <c r="G60" s="19">
        <f t="shared" si="10"/>
        <v>144385</v>
      </c>
      <c r="H60" s="20">
        <f t="shared" si="12"/>
        <v>-4.5679859681232333</v>
      </c>
      <c r="I60" s="20">
        <f t="shared" si="13"/>
        <v>-16.302917528940519</v>
      </c>
      <c r="J60" s="20"/>
      <c r="K60" s="1">
        <f t="shared" si="14"/>
        <v>-16.3</v>
      </c>
    </row>
    <row r="61" spans="1:11" ht="15.75" customHeight="1" x14ac:dyDescent="0.2">
      <c r="A61">
        <f t="shared" si="11"/>
        <v>4</v>
      </c>
      <c r="B61" s="2">
        <f t="shared" si="0"/>
        <v>12</v>
      </c>
      <c r="C61" s="2">
        <f t="shared" si="1"/>
        <v>2022</v>
      </c>
      <c r="D61" s="11">
        <v>44896</v>
      </c>
      <c r="E61" s="19">
        <v>139</v>
      </c>
      <c r="F61" s="19">
        <v>10592</v>
      </c>
      <c r="G61" s="19">
        <f t="shared" si="10"/>
        <v>144688</v>
      </c>
      <c r="H61" s="20">
        <f t="shared" si="12"/>
        <v>2.9448926037515699</v>
      </c>
      <c r="I61" s="20">
        <f t="shared" si="13"/>
        <v>-15.897650519071371</v>
      </c>
      <c r="J61" s="20"/>
      <c r="K61" s="1">
        <f t="shared" si="14"/>
        <v>-15.9</v>
      </c>
    </row>
    <row r="62" spans="1:11" ht="15.75" customHeight="1" x14ac:dyDescent="0.2">
      <c r="A62">
        <f t="shared" si="11"/>
        <v>1</v>
      </c>
      <c r="B62" s="2">
        <f t="shared" si="0"/>
        <v>1</v>
      </c>
      <c r="C62" s="2">
        <f t="shared" si="1"/>
        <v>2023</v>
      </c>
      <c r="D62" s="11">
        <v>44927</v>
      </c>
      <c r="E62" s="19">
        <v>138</v>
      </c>
      <c r="F62" s="19">
        <v>12582</v>
      </c>
      <c r="G62" s="19">
        <f t="shared" si="10"/>
        <v>145002</v>
      </c>
      <c r="H62" s="20">
        <f t="shared" si="12"/>
        <v>2.5595044016954782</v>
      </c>
      <c r="I62" s="20">
        <f t="shared" si="13"/>
        <v>-14.933384959256591</v>
      </c>
      <c r="J62" s="20"/>
      <c r="K62" s="1">
        <f t="shared" si="14"/>
        <v>-14.93</v>
      </c>
    </row>
    <row r="63" spans="1:11" ht="15.75" customHeight="1" x14ac:dyDescent="0.2">
      <c r="A63">
        <f t="shared" si="11"/>
        <v>1</v>
      </c>
      <c r="B63" s="2">
        <f t="shared" si="0"/>
        <v>2</v>
      </c>
      <c r="C63" s="2">
        <f t="shared" si="1"/>
        <v>2023</v>
      </c>
      <c r="D63" s="11">
        <v>44958</v>
      </c>
      <c r="E63" s="19">
        <v>94</v>
      </c>
      <c r="F63" s="19">
        <v>10057</v>
      </c>
      <c r="G63" s="19">
        <f t="shared" si="10"/>
        <v>144261</v>
      </c>
      <c r="H63" s="20">
        <f t="shared" si="12"/>
        <v>-6.862381922578253</v>
      </c>
      <c r="I63" s="20">
        <f t="shared" si="13"/>
        <v>-14.210529445696585</v>
      </c>
      <c r="J63" s="20"/>
      <c r="K63" s="1">
        <f t="shared" si="14"/>
        <v>-14.21</v>
      </c>
    </row>
    <row r="64" spans="1:11" ht="15.75" customHeight="1" x14ac:dyDescent="0.2">
      <c r="A64">
        <f t="shared" si="11"/>
        <v>1</v>
      </c>
      <c r="B64" s="2">
        <f t="shared" si="0"/>
        <v>3</v>
      </c>
      <c r="C64" s="2">
        <f t="shared" si="1"/>
        <v>2023</v>
      </c>
      <c r="D64" s="11">
        <v>44986</v>
      </c>
      <c r="E64" s="19">
        <v>141</v>
      </c>
      <c r="F64" s="19">
        <v>13461</v>
      </c>
      <c r="G64" s="19">
        <f t="shared" si="10"/>
        <v>143615</v>
      </c>
      <c r="H64" s="20">
        <f t="shared" si="12"/>
        <v>-4.5792868788544716</v>
      </c>
      <c r="I64" s="20">
        <f t="shared" si="13"/>
        <v>-13.631661875608902</v>
      </c>
      <c r="J64" s="20"/>
      <c r="K64" s="1">
        <f t="shared" si="14"/>
        <v>-13.63</v>
      </c>
    </row>
    <row r="65" spans="1:14" ht="15.75" customHeight="1" x14ac:dyDescent="0.2">
      <c r="A65">
        <f t="shared" si="11"/>
        <v>2</v>
      </c>
      <c r="B65" s="2">
        <f t="shared" si="0"/>
        <v>4</v>
      </c>
      <c r="C65" s="2">
        <f t="shared" si="1"/>
        <v>2023</v>
      </c>
      <c r="D65" s="11">
        <v>45017</v>
      </c>
      <c r="E65" s="19">
        <v>152</v>
      </c>
      <c r="F65" s="19">
        <v>10668</v>
      </c>
      <c r="G65" s="19">
        <f t="shared" si="10"/>
        <v>142487</v>
      </c>
      <c r="H65" s="20">
        <f t="shared" si="12"/>
        <v>-9.5625635808748726</v>
      </c>
      <c r="I65" s="20">
        <f t="shared" si="13"/>
        <v>-12.97121985780948</v>
      </c>
      <c r="J65" s="20"/>
      <c r="K65" s="1">
        <f t="shared" si="14"/>
        <v>-12.97</v>
      </c>
    </row>
    <row r="66" spans="1:14" ht="15.75" customHeight="1" x14ac:dyDescent="0.2">
      <c r="A66">
        <f t="shared" si="11"/>
        <v>2</v>
      </c>
      <c r="B66" s="2">
        <f t="shared" si="0"/>
        <v>5</v>
      </c>
      <c r="C66" s="2">
        <f t="shared" si="1"/>
        <v>2023</v>
      </c>
      <c r="D66" s="11">
        <v>45047</v>
      </c>
      <c r="E66" s="19">
        <v>156</v>
      </c>
      <c r="F66" s="19">
        <v>13074</v>
      </c>
      <c r="G66" s="19">
        <f t="shared" si="10"/>
        <v>142923</v>
      </c>
      <c r="H66" s="20">
        <f t="shared" si="12"/>
        <v>3.4499129609115275</v>
      </c>
      <c r="I66" s="20">
        <f t="shared" si="13"/>
        <v>-12.217008365373982</v>
      </c>
      <c r="J66" s="20"/>
      <c r="K66" s="1">
        <f t="shared" si="14"/>
        <v>-12.22</v>
      </c>
    </row>
    <row r="67" spans="1:14" ht="15.75" customHeight="1" x14ac:dyDescent="0.2">
      <c r="A67">
        <f t="shared" si="11"/>
        <v>2</v>
      </c>
      <c r="B67" s="2">
        <f t="shared" si="0"/>
        <v>6</v>
      </c>
      <c r="C67" s="2">
        <f t="shared" si="1"/>
        <v>2023</v>
      </c>
      <c r="D67" s="11">
        <v>45078</v>
      </c>
      <c r="E67" s="19">
        <v>126</v>
      </c>
      <c r="F67" s="19">
        <v>11660</v>
      </c>
      <c r="G67" s="19">
        <f t="shared" si="10"/>
        <v>143102</v>
      </c>
      <c r="H67" s="20">
        <f t="shared" si="12"/>
        <v>1.5590976395784439</v>
      </c>
      <c r="I67" s="20">
        <f t="shared" si="13"/>
        <v>-9.8768775388103354</v>
      </c>
      <c r="J67" s="20"/>
      <c r="K67" s="1">
        <f t="shared" si="14"/>
        <v>-9.8800000000000008</v>
      </c>
    </row>
    <row r="68" spans="1:14" ht="15.75" customHeight="1" x14ac:dyDescent="0.2">
      <c r="A68">
        <f t="shared" si="11"/>
        <v>3</v>
      </c>
      <c r="B68" s="2">
        <f t="shared" si="0"/>
        <v>7</v>
      </c>
      <c r="C68" s="2">
        <f t="shared" si="1"/>
        <v>2023</v>
      </c>
      <c r="D68" s="11">
        <v>45108</v>
      </c>
      <c r="E68" s="19">
        <v>141</v>
      </c>
      <c r="F68" s="19">
        <v>13423</v>
      </c>
      <c r="G68" s="19">
        <f t="shared" si="10"/>
        <v>145065</v>
      </c>
      <c r="H68" s="20">
        <f t="shared" si="12"/>
        <v>17.129144851657951</v>
      </c>
      <c r="I68" s="20">
        <f t="shared" si="13"/>
        <v>-6.6740007334066709</v>
      </c>
      <c r="J68" s="20"/>
      <c r="K68" s="1">
        <f t="shared" si="14"/>
        <v>-6.67</v>
      </c>
    </row>
    <row r="69" spans="1:14" ht="15.75" customHeight="1" x14ac:dyDescent="0.2">
      <c r="A69">
        <f t="shared" si="11"/>
        <v>3</v>
      </c>
      <c r="B69" s="2">
        <f t="shared" si="0"/>
        <v>8</v>
      </c>
      <c r="C69" s="2">
        <f t="shared" si="1"/>
        <v>2023</v>
      </c>
      <c r="D69" s="11">
        <v>45139</v>
      </c>
      <c r="E69" s="19">
        <v>190</v>
      </c>
      <c r="F69" s="19">
        <v>14434</v>
      </c>
      <c r="G69" s="19">
        <f t="shared" si="10"/>
        <v>145496</v>
      </c>
      <c r="H69" s="20">
        <f t="shared" si="12"/>
        <v>3.0779118760265733</v>
      </c>
      <c r="I69" s="20">
        <f t="shared" si="13"/>
        <v>-4.7825973142064377</v>
      </c>
      <c r="J69" s="20"/>
      <c r="K69" s="1">
        <f>ROUND((G69/G57-1)*100,2)</f>
        <v>-4.78</v>
      </c>
    </row>
    <row r="70" spans="1:14" ht="15.75" customHeight="1" x14ac:dyDescent="0.2">
      <c r="A70">
        <f t="shared" si="11"/>
        <v>3</v>
      </c>
      <c r="B70" s="2">
        <f t="shared" si="0"/>
        <v>9</v>
      </c>
      <c r="C70" s="2">
        <f t="shared" si="1"/>
        <v>2023</v>
      </c>
      <c r="D70" s="11">
        <v>45170</v>
      </c>
      <c r="F70" s="19">
        <v>12070</v>
      </c>
      <c r="G70" s="19">
        <f t="shared" si="10"/>
        <v>146169</v>
      </c>
      <c r="H70" s="20">
        <f t="shared" si="12"/>
        <v>5.9050627358076646</v>
      </c>
      <c r="I70" s="20">
        <f t="shared" si="13"/>
        <v>-2.1246534799319705</v>
      </c>
      <c r="J70" s="20"/>
      <c r="K70" s="1">
        <f t="shared" ref="K70:K80" si="16">ROUND((G70/G58-1)*100,2)</f>
        <v>-2.12</v>
      </c>
    </row>
    <row r="71" spans="1:14" ht="15.75" customHeight="1" x14ac:dyDescent="0.2">
      <c r="A71">
        <f t="shared" si="11"/>
        <v>4</v>
      </c>
      <c r="B71" s="2">
        <f t="shared" si="0"/>
        <v>10</v>
      </c>
      <c r="C71" s="2">
        <f t="shared" si="1"/>
        <v>2023</v>
      </c>
      <c r="D71" s="11">
        <v>45200</v>
      </c>
      <c r="F71" s="19">
        <v>12555</v>
      </c>
      <c r="G71" s="19">
        <f t="shared" si="10"/>
        <v>147090</v>
      </c>
      <c r="H71" s="20">
        <f t="shared" si="12"/>
        <v>7.9164517792676747</v>
      </c>
      <c r="I71" s="20">
        <f t="shared" si="13"/>
        <v>1.4525740771395457</v>
      </c>
      <c r="J71" s="20"/>
      <c r="K71" s="1">
        <f t="shared" si="16"/>
        <v>1.45</v>
      </c>
      <c r="M71" s="19"/>
    </row>
    <row r="72" spans="1:14" ht="15.75" customHeight="1" x14ac:dyDescent="0.2">
      <c r="A72">
        <f t="shared" si="11"/>
        <v>4</v>
      </c>
      <c r="B72" s="2">
        <f t="shared" ref="B72:B82" si="17">MONTH(D72)</f>
        <v>11</v>
      </c>
      <c r="C72" s="2">
        <f t="shared" si="1"/>
        <v>2023</v>
      </c>
      <c r="D72" s="11">
        <v>45231</v>
      </c>
      <c r="F72" s="19">
        <v>12548</v>
      </c>
      <c r="G72" s="19">
        <f>SUM(F61:F72)</f>
        <v>147124</v>
      </c>
      <c r="H72" s="20">
        <f t="shared" si="12"/>
        <v>0.27169570081508887</v>
      </c>
      <c r="I72" s="20">
        <f t="shared" si="13"/>
        <v>1.8970114624095258</v>
      </c>
      <c r="J72" s="20"/>
      <c r="K72" s="1">
        <f t="shared" si="16"/>
        <v>1.9</v>
      </c>
      <c r="L72" s="46"/>
      <c r="N72" s="47"/>
    </row>
    <row r="73" spans="1:14" ht="15.75" customHeight="1" x14ac:dyDescent="0.2">
      <c r="A73">
        <f t="shared" si="11"/>
        <v>4</v>
      </c>
      <c r="B73" s="2">
        <f t="shared" si="17"/>
        <v>12</v>
      </c>
      <c r="C73" s="2">
        <f t="shared" ref="C73:C83" si="18">YEAR(D73)</f>
        <v>2023</v>
      </c>
      <c r="D73" s="11">
        <v>45261</v>
      </c>
      <c r="F73" s="19">
        <v>9624</v>
      </c>
      <c r="G73" s="19">
        <f t="shared" ref="G73" si="19">SUM(F62:F73)</f>
        <v>146156</v>
      </c>
      <c r="H73" s="20">
        <f t="shared" si="12"/>
        <v>-9.1389728096676777</v>
      </c>
      <c r="I73" s="20">
        <f t="shared" si="13"/>
        <v>1.0145969257989496</v>
      </c>
      <c r="J73" s="20"/>
      <c r="K73" s="1">
        <f t="shared" si="16"/>
        <v>1.01</v>
      </c>
      <c r="L73" s="46"/>
      <c r="N73" s="47"/>
    </row>
    <row r="74" spans="1:14" ht="15.75" customHeight="1" x14ac:dyDescent="0.2">
      <c r="A74">
        <f t="shared" si="11"/>
        <v>1</v>
      </c>
      <c r="B74" s="2">
        <f t="shared" si="17"/>
        <v>1</v>
      </c>
      <c r="C74" s="2">
        <f t="shared" si="18"/>
        <v>2024</v>
      </c>
      <c r="D74" s="11">
        <v>45292</v>
      </c>
      <c r="F74" s="19">
        <v>13327</v>
      </c>
      <c r="G74" s="19">
        <f>SUM(F63:F74)</f>
        <v>146901</v>
      </c>
      <c r="H74" s="20">
        <f t="shared" ref="H74:H77" si="20">(F74/F62-1)*100</f>
        <v>5.9211572087108477</v>
      </c>
      <c r="I74" s="20">
        <f t="shared" si="13"/>
        <v>1.3096371084536873</v>
      </c>
      <c r="J74" s="20"/>
      <c r="K74" s="1">
        <f t="shared" si="16"/>
        <v>1.31</v>
      </c>
      <c r="N74" s="47"/>
    </row>
    <row r="75" spans="1:14" ht="15.75" customHeight="1" x14ac:dyDescent="0.2">
      <c r="A75">
        <f t="shared" si="11"/>
        <v>1</v>
      </c>
      <c r="B75" s="2">
        <f t="shared" si="17"/>
        <v>2</v>
      </c>
      <c r="C75" s="2">
        <f t="shared" si="18"/>
        <v>2024</v>
      </c>
      <c r="D75" s="11">
        <v>45323</v>
      </c>
      <c r="F75" s="19">
        <v>11429</v>
      </c>
      <c r="G75" s="19">
        <f>SUM(F64:F75)</f>
        <v>148273</v>
      </c>
      <c r="H75" s="20">
        <f t="shared" si="20"/>
        <v>13.642239236352793</v>
      </c>
      <c r="I75" s="20">
        <f t="shared" si="13"/>
        <v>2.7810704209730863</v>
      </c>
      <c r="J75" s="20"/>
      <c r="K75" s="1">
        <f t="shared" si="16"/>
        <v>2.78</v>
      </c>
    </row>
    <row r="76" spans="1:14" ht="15.75" customHeight="1" x14ac:dyDescent="0.2">
      <c r="A76">
        <f t="shared" si="11"/>
        <v>1</v>
      </c>
      <c r="B76" s="2">
        <f t="shared" si="17"/>
        <v>3</v>
      </c>
      <c r="C76" s="2">
        <f t="shared" si="18"/>
        <v>2024</v>
      </c>
      <c r="D76" s="11">
        <v>45352</v>
      </c>
      <c r="F76" s="19">
        <v>12521</v>
      </c>
      <c r="G76" s="19">
        <f t="shared" ref="G76" si="21">SUM(F65:F76)</f>
        <v>147333</v>
      </c>
      <c r="H76" s="20">
        <f t="shared" si="20"/>
        <v>-6.9831364683158759</v>
      </c>
      <c r="I76" s="20">
        <f t="shared" si="13"/>
        <v>2.5888660655223994</v>
      </c>
      <c r="J76" s="20"/>
      <c r="K76" s="1">
        <f t="shared" si="16"/>
        <v>2.59</v>
      </c>
    </row>
    <row r="77" spans="1:14" ht="15.75" customHeight="1" x14ac:dyDescent="0.2">
      <c r="A77">
        <f t="shared" si="11"/>
        <v>2</v>
      </c>
      <c r="B77" s="2">
        <f t="shared" si="17"/>
        <v>4</v>
      </c>
      <c r="C77" s="2">
        <f t="shared" si="18"/>
        <v>2024</v>
      </c>
      <c r="D77" s="11">
        <v>45383</v>
      </c>
      <c r="F77" s="19">
        <v>13249</v>
      </c>
      <c r="G77" s="19">
        <f>SUM(F66:F77)</f>
        <v>149914</v>
      </c>
      <c r="H77" s="20">
        <f t="shared" si="20"/>
        <v>24.193850768653924</v>
      </c>
      <c r="I77" s="20">
        <f t="shared" si="13"/>
        <v>5.2124053422417438</v>
      </c>
      <c r="J77" s="20"/>
      <c r="K77" s="1">
        <f t="shared" si="16"/>
        <v>5.21</v>
      </c>
    </row>
    <row r="78" spans="1:14" ht="15.75" customHeight="1" x14ac:dyDescent="0.2">
      <c r="A78">
        <f t="shared" si="11"/>
        <v>2</v>
      </c>
      <c r="B78" s="2">
        <f t="shared" si="17"/>
        <v>5</v>
      </c>
      <c r="C78" s="2">
        <f t="shared" si="18"/>
        <v>2024</v>
      </c>
      <c r="D78" s="11">
        <v>45413</v>
      </c>
      <c r="F78" s="19">
        <v>12658</v>
      </c>
      <c r="G78" s="19">
        <f>SUM(F67:F78)</f>
        <v>149498</v>
      </c>
      <c r="H78" s="20">
        <f t="shared" ref="H78:I83" si="22">(F78/F66-1)*100</f>
        <v>-3.1818877160777137</v>
      </c>
      <c r="I78" s="20">
        <f t="shared" si="22"/>
        <v>4.600379225177198</v>
      </c>
      <c r="J78" s="20"/>
      <c r="K78" s="1">
        <f t="shared" si="16"/>
        <v>4.5999999999999996</v>
      </c>
    </row>
    <row r="79" spans="1:14" ht="15.75" customHeight="1" x14ac:dyDescent="0.2">
      <c r="A79">
        <f t="shared" ref="A79:A83" si="23">A67</f>
        <v>2</v>
      </c>
      <c r="B79" s="2">
        <f t="shared" si="17"/>
        <v>6</v>
      </c>
      <c r="C79" s="2">
        <f t="shared" si="18"/>
        <v>2024</v>
      </c>
      <c r="D79" s="11">
        <v>45445</v>
      </c>
      <c r="F79" s="19">
        <v>11829</v>
      </c>
      <c r="G79" s="19">
        <f>SUM(F68:F79)</f>
        <v>149667</v>
      </c>
      <c r="H79" s="20">
        <f t="shared" si="22"/>
        <v>1.449399656946837</v>
      </c>
      <c r="I79" s="20">
        <f t="shared" si="22"/>
        <v>4.5876367905410165</v>
      </c>
      <c r="K79" s="1">
        <f t="shared" si="16"/>
        <v>4.59</v>
      </c>
    </row>
    <row r="80" spans="1:14" ht="15.75" customHeight="1" x14ac:dyDescent="0.2">
      <c r="A80">
        <f t="shared" si="23"/>
        <v>3</v>
      </c>
      <c r="B80" s="2">
        <f t="shared" si="17"/>
        <v>7</v>
      </c>
      <c r="C80" s="2">
        <f t="shared" si="18"/>
        <v>2024</v>
      </c>
      <c r="D80" s="11">
        <v>45474</v>
      </c>
      <c r="F80" s="19">
        <v>14339</v>
      </c>
      <c r="G80" s="19">
        <f>SUM(F69:F80)</f>
        <v>150583</v>
      </c>
      <c r="H80" s="20">
        <f t="shared" si="22"/>
        <v>6.8241078745436834</v>
      </c>
      <c r="I80" s="20">
        <f t="shared" si="22"/>
        <v>3.8038120842381007</v>
      </c>
      <c r="K80" s="1">
        <f t="shared" si="16"/>
        <v>3.8</v>
      </c>
    </row>
    <row r="81" spans="1:9" ht="15.75" customHeight="1" x14ac:dyDescent="0.2">
      <c r="A81">
        <f t="shared" si="23"/>
        <v>3</v>
      </c>
      <c r="B81" s="2">
        <f t="shared" si="17"/>
        <v>8</v>
      </c>
      <c r="C81" s="2">
        <f t="shared" si="18"/>
        <v>2024</v>
      </c>
      <c r="D81" s="11">
        <v>45505</v>
      </c>
      <c r="F81" s="19">
        <v>14895</v>
      </c>
      <c r="G81" s="19">
        <f t="shared" ref="G81" si="24">SUM(F70:F81)</f>
        <v>151044</v>
      </c>
      <c r="H81" s="20">
        <f t="shared" si="22"/>
        <v>3.1938478592212771</v>
      </c>
      <c r="I81" s="20">
        <f t="shared" si="22"/>
        <v>3.8131632484741829</v>
      </c>
    </row>
    <row r="82" spans="1:9" ht="15.75" customHeight="1" x14ac:dyDescent="0.2">
      <c r="A82">
        <f t="shared" si="23"/>
        <v>3</v>
      </c>
      <c r="B82" s="2">
        <f t="shared" si="17"/>
        <v>9</v>
      </c>
      <c r="C82" s="2">
        <f t="shared" si="18"/>
        <v>2024</v>
      </c>
      <c r="D82" s="11">
        <v>45536</v>
      </c>
      <c r="F82" s="19">
        <v>11690</v>
      </c>
      <c r="G82" s="19">
        <f>SUM(F71:F82)</f>
        <v>150664</v>
      </c>
      <c r="H82" s="20">
        <f>(F82/F70-1)*100</f>
        <v>-3.1483015741507914</v>
      </c>
      <c r="I82" s="20">
        <f t="shared" si="22"/>
        <v>3.0752074653312311</v>
      </c>
    </row>
    <row r="83" spans="1:9" ht="15.75" customHeight="1" x14ac:dyDescent="0.2">
      <c r="A83">
        <f t="shared" si="23"/>
        <v>4</v>
      </c>
      <c r="B83" s="2">
        <f t="shared" ref="B83" si="25">MONTH(D83)</f>
        <v>10</v>
      </c>
      <c r="C83" s="2">
        <f t="shared" si="18"/>
        <v>2024</v>
      </c>
      <c r="D83" s="11">
        <v>45566</v>
      </c>
      <c r="F83" s="19">
        <v>18240</v>
      </c>
      <c r="G83" s="19">
        <f>SUM(F72:F83)</f>
        <v>156349</v>
      </c>
      <c r="H83" s="20">
        <f>(F83/F71-1)*100</f>
        <v>45.280764635603354</v>
      </c>
      <c r="I83" s="20">
        <f t="shared" si="22"/>
        <v>6.2947855054728441</v>
      </c>
    </row>
    <row r="84" spans="1:9" ht="15.75" customHeight="1" x14ac:dyDescent="0.2"/>
    <row r="85" spans="1:9" ht="15.75" customHeight="1" x14ac:dyDescent="0.2"/>
    <row r="86" spans="1:9" ht="15.75" customHeight="1" x14ac:dyDescent="0.2"/>
    <row r="87" spans="1:9" ht="15.75" customHeight="1" x14ac:dyDescent="0.2"/>
    <row r="88" spans="1:9" ht="15.75" customHeight="1" x14ac:dyDescent="0.2"/>
    <row r="89" spans="1:9" ht="15.75" customHeight="1" x14ac:dyDescent="0.2">
      <c r="C89" s="40"/>
      <c r="D89" s="39" t="s">
        <v>42</v>
      </c>
    </row>
    <row r="90" spans="1:9" ht="15.75" customHeight="1" x14ac:dyDescent="0.2"/>
    <row r="91" spans="1:9" ht="15.75" customHeight="1" x14ac:dyDescent="0.2"/>
    <row r="92" spans="1:9" ht="15.75" customHeight="1" x14ac:dyDescent="0.2"/>
    <row r="93" spans="1:9" ht="15.75" customHeight="1" x14ac:dyDescent="0.2"/>
    <row r="94" spans="1:9" ht="15.75" customHeight="1" x14ac:dyDescent="0.2"/>
    <row r="95" spans="1:9" ht="15.75" customHeight="1" x14ac:dyDescent="0.2"/>
    <row r="96" spans="1:9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00"/>
  <sheetViews>
    <sheetView zoomScale="67" workbookViewId="0">
      <pane xSplit="3" ySplit="1" topLeftCell="D35" activePane="bottomRight" state="frozen"/>
      <selection pane="topRight" activeCell="D1" sqref="D1"/>
      <selection pane="bottomLeft" activeCell="A2" sqref="A2"/>
      <selection pane="bottomRight" activeCell="O59" sqref="O59"/>
    </sheetView>
  </sheetViews>
  <sheetFormatPr baseColWidth="10" defaultColWidth="11.1640625" defaultRowHeight="15" customHeight="1" x14ac:dyDescent="0.2"/>
  <cols>
    <col min="1" max="28" width="10.5" customWidth="1"/>
  </cols>
  <sheetData>
    <row r="1" spans="1:17" ht="15.75" customHeight="1" x14ac:dyDescent="0.2">
      <c r="D1" s="2" t="s">
        <v>31</v>
      </c>
      <c r="E1" s="2" t="s">
        <v>32</v>
      </c>
      <c r="F1" s="2" t="s">
        <v>33</v>
      </c>
      <c r="G1" s="2" t="s">
        <v>34</v>
      </c>
      <c r="I1" s="2" t="s">
        <v>35</v>
      </c>
      <c r="J1" s="2" t="s">
        <v>36</v>
      </c>
      <c r="K1" s="43" t="s">
        <v>44</v>
      </c>
      <c r="L1" s="43" t="s">
        <v>45</v>
      </c>
      <c r="N1" s="2" t="s">
        <v>25</v>
      </c>
      <c r="P1" s="2" t="s">
        <v>37</v>
      </c>
    </row>
    <row r="2" spans="1:17" ht="15.75" customHeight="1" x14ac:dyDescent="0.2">
      <c r="A2" s="2">
        <f t="shared" ref="A2:A60" si="0">IF(B2=0,0,YEAR(C2))</f>
        <v>2019</v>
      </c>
      <c r="B2" s="2">
        <f t="shared" ref="B2:B60" si="1">IF(MONTH(C2)&lt;=$N$2,MONTH(C2),0)</f>
        <v>1</v>
      </c>
      <c r="C2" s="21">
        <v>43466</v>
      </c>
      <c r="D2" s="2">
        <v>88</v>
      </c>
      <c r="E2" s="16">
        <f t="shared" ref="E2:E62" si="2">AVERAGE(D1:D2)</f>
        <v>88</v>
      </c>
      <c r="F2" s="22"/>
      <c r="G2" s="1"/>
      <c r="I2" s="2">
        <v>35</v>
      </c>
      <c r="J2" s="2">
        <v>20</v>
      </c>
      <c r="K2" s="44">
        <f>(I2/AVERAGE($I$2:$I$13))*100</f>
        <v>80.924855491329481</v>
      </c>
      <c r="L2" s="44">
        <f>(J2/AVERAGE($J$2:$J$13))*100</f>
        <v>51.835853131749452</v>
      </c>
      <c r="M2" s="51">
        <f>K2/L2</f>
        <v>1.5611753371868982</v>
      </c>
      <c r="N2" s="2">
        <v>10</v>
      </c>
      <c r="O2" s="2">
        <v>2020</v>
      </c>
      <c r="P2" s="39">
        <f>SUMIF($A$2:$A$70,O2,$D$2:$D$70)</f>
        <v>1942</v>
      </c>
    </row>
    <row r="3" spans="1:17" ht="15.75" customHeight="1" x14ac:dyDescent="0.2">
      <c r="A3" s="2">
        <f t="shared" si="0"/>
        <v>2019</v>
      </c>
      <c r="B3" s="2">
        <f>IF(MONTH(C3)&lt;=$N$2,MONTH(C3),0)</f>
        <v>2</v>
      </c>
      <c r="C3" s="21">
        <v>43497</v>
      </c>
      <c r="D3" s="2">
        <v>116</v>
      </c>
      <c r="E3" s="16">
        <f t="shared" si="2"/>
        <v>102</v>
      </c>
      <c r="F3" s="22"/>
      <c r="G3" s="1"/>
      <c r="I3" s="2">
        <v>43</v>
      </c>
      <c r="J3" s="2">
        <v>29</v>
      </c>
      <c r="K3" s="44">
        <f t="shared" ref="K3:K65" si="3">(I3/AVERAGE($I$2:$I$13))*100</f>
        <v>99.421965317919074</v>
      </c>
      <c r="L3" s="44">
        <f t="shared" ref="L3:L65" si="4">(J3/AVERAGE($J$2:$J$13))*100</f>
        <v>75.16198704103671</v>
      </c>
      <c r="M3" s="51">
        <f t="shared" ref="M3:M66" si="5">K3/L3</f>
        <v>1.3227692512125442</v>
      </c>
      <c r="O3" s="2">
        <v>2021</v>
      </c>
      <c r="P3" s="39">
        <f t="shared" ref="P3:P5" si="6">SUMIF($A$2:$A$70,O3,$D$2:$D$70)</f>
        <v>2551</v>
      </c>
    </row>
    <row r="4" spans="1:17" ht="15.75" customHeight="1" x14ac:dyDescent="0.2">
      <c r="A4" s="2">
        <f t="shared" si="0"/>
        <v>2019</v>
      </c>
      <c r="B4" s="2">
        <f t="shared" si="1"/>
        <v>3</v>
      </c>
      <c r="C4" s="21">
        <v>43525</v>
      </c>
      <c r="D4" s="2">
        <v>112</v>
      </c>
      <c r="E4" s="16">
        <f t="shared" si="2"/>
        <v>114</v>
      </c>
      <c r="F4" s="22"/>
      <c r="G4" s="1"/>
      <c r="I4" s="2">
        <v>42</v>
      </c>
      <c r="J4" s="2">
        <v>38</v>
      </c>
      <c r="K4" s="44">
        <f t="shared" si="3"/>
        <v>97.109826589595372</v>
      </c>
      <c r="L4" s="44">
        <f t="shared" si="4"/>
        <v>98.48812095032396</v>
      </c>
      <c r="M4" s="51">
        <f t="shared" si="5"/>
        <v>0.9860054761180409</v>
      </c>
      <c r="O4" s="2">
        <v>2022</v>
      </c>
      <c r="P4" s="39">
        <f t="shared" si="6"/>
        <v>2568</v>
      </c>
      <c r="Q4" s="22">
        <f>P4/P3-1</f>
        <v>6.6640533124264767E-3</v>
      </c>
    </row>
    <row r="5" spans="1:17" ht="15.75" customHeight="1" x14ac:dyDescent="0.2">
      <c r="A5" s="2">
        <f t="shared" si="0"/>
        <v>2019</v>
      </c>
      <c r="B5" s="2">
        <f t="shared" si="1"/>
        <v>4</v>
      </c>
      <c r="C5" s="21">
        <v>43556</v>
      </c>
      <c r="D5" s="2">
        <v>104</v>
      </c>
      <c r="E5" s="16">
        <f t="shared" si="2"/>
        <v>108</v>
      </c>
      <c r="F5" s="22"/>
      <c r="G5" s="1"/>
      <c r="I5" s="2">
        <v>36</v>
      </c>
      <c r="J5" s="2">
        <v>30</v>
      </c>
      <c r="K5" s="44">
        <f t="shared" si="3"/>
        <v>83.236994219653184</v>
      </c>
      <c r="L5" s="44">
        <f t="shared" si="4"/>
        <v>77.753779697624182</v>
      </c>
      <c r="M5" s="51">
        <f t="shared" si="5"/>
        <v>1.0705202312138731</v>
      </c>
      <c r="O5" s="2">
        <v>2023</v>
      </c>
      <c r="P5" s="39">
        <f t="shared" si="6"/>
        <v>3151</v>
      </c>
      <c r="Q5" s="22">
        <f>P5/P4-1</f>
        <v>0.22702492211837999</v>
      </c>
    </row>
    <row r="6" spans="1:17" ht="15.75" customHeight="1" x14ac:dyDescent="0.2">
      <c r="A6" s="2">
        <f t="shared" si="0"/>
        <v>2019</v>
      </c>
      <c r="B6" s="2">
        <f t="shared" si="1"/>
        <v>5</v>
      </c>
      <c r="C6" s="21">
        <v>43586</v>
      </c>
      <c r="D6" s="2">
        <v>147</v>
      </c>
      <c r="E6" s="16">
        <f t="shared" si="2"/>
        <v>125.5</v>
      </c>
      <c r="F6" s="22"/>
      <c r="G6" s="1"/>
      <c r="I6" s="2">
        <v>43</v>
      </c>
      <c r="J6" s="2">
        <v>51</v>
      </c>
      <c r="K6" s="44">
        <f t="shared" si="3"/>
        <v>99.421965317919074</v>
      </c>
      <c r="L6" s="44">
        <f t="shared" si="4"/>
        <v>132.18142548596111</v>
      </c>
      <c r="M6" s="51">
        <f t="shared" si="5"/>
        <v>0.75216290755223092</v>
      </c>
      <c r="O6" s="39">
        <v>2024</v>
      </c>
      <c r="P6" s="39">
        <f>SUMIF($A$2:$A$71,O6,$D$2:$D$71)</f>
        <v>4370</v>
      </c>
      <c r="Q6" s="22">
        <f>P6/P5-1</f>
        <v>0.38686131386861322</v>
      </c>
    </row>
    <row r="7" spans="1:17" ht="15.75" customHeight="1" x14ac:dyDescent="0.2">
      <c r="A7" s="2">
        <f t="shared" si="0"/>
        <v>2019</v>
      </c>
      <c r="B7" s="2">
        <f t="shared" si="1"/>
        <v>6</v>
      </c>
      <c r="C7" s="21">
        <v>43617</v>
      </c>
      <c r="D7" s="2">
        <v>124</v>
      </c>
      <c r="E7" s="16">
        <f t="shared" si="2"/>
        <v>135.5</v>
      </c>
      <c r="F7" s="22"/>
      <c r="G7" s="1"/>
      <c r="I7" s="2">
        <v>36</v>
      </c>
      <c r="J7" s="2">
        <v>39</v>
      </c>
      <c r="K7" s="44">
        <f t="shared" si="3"/>
        <v>83.236994219653184</v>
      </c>
      <c r="L7" s="44">
        <f t="shared" si="4"/>
        <v>101.07991360691145</v>
      </c>
      <c r="M7" s="51">
        <f t="shared" si="5"/>
        <v>0.82347710093374837</v>
      </c>
    </row>
    <row r="8" spans="1:17" ht="15.75" customHeight="1" x14ac:dyDescent="0.2">
      <c r="A8" s="2">
        <f t="shared" si="0"/>
        <v>2019</v>
      </c>
      <c r="B8" s="2">
        <f t="shared" si="1"/>
        <v>7</v>
      </c>
      <c r="C8" s="21">
        <v>43647</v>
      </c>
      <c r="D8" s="2">
        <v>163</v>
      </c>
      <c r="E8" s="16">
        <f t="shared" si="2"/>
        <v>143.5</v>
      </c>
      <c r="F8" s="22"/>
      <c r="G8" s="1"/>
      <c r="I8" s="2">
        <v>52</v>
      </c>
      <c r="J8" s="2">
        <v>44</v>
      </c>
      <c r="K8" s="44">
        <f t="shared" si="3"/>
        <v>120.23121387283237</v>
      </c>
      <c r="L8" s="44">
        <f t="shared" si="4"/>
        <v>114.03887688984879</v>
      </c>
      <c r="M8" s="51">
        <f t="shared" si="5"/>
        <v>1.0543002277106326</v>
      </c>
    </row>
    <row r="9" spans="1:17" ht="15.75" customHeight="1" x14ac:dyDescent="0.2">
      <c r="A9" s="2">
        <f t="shared" si="0"/>
        <v>2019</v>
      </c>
      <c r="B9" s="2">
        <f t="shared" si="1"/>
        <v>8</v>
      </c>
      <c r="C9" s="21">
        <v>43678</v>
      </c>
      <c r="D9" s="2">
        <v>135</v>
      </c>
      <c r="E9" s="16">
        <f t="shared" si="2"/>
        <v>149</v>
      </c>
      <c r="F9" s="22"/>
      <c r="G9" s="1"/>
      <c r="I9" s="2">
        <v>46</v>
      </c>
      <c r="J9" s="2">
        <v>36</v>
      </c>
      <c r="K9" s="44">
        <f t="shared" si="3"/>
        <v>106.35838150289017</v>
      </c>
      <c r="L9" s="44">
        <f t="shared" si="4"/>
        <v>93.304535637149016</v>
      </c>
      <c r="M9" s="51">
        <f t="shared" si="5"/>
        <v>1.1399058017555128</v>
      </c>
    </row>
    <row r="10" spans="1:17" ht="15.75" customHeight="1" x14ac:dyDescent="0.2">
      <c r="A10" s="2">
        <f t="shared" si="0"/>
        <v>2019</v>
      </c>
      <c r="B10" s="2">
        <f t="shared" si="1"/>
        <v>9</v>
      </c>
      <c r="C10" s="21">
        <v>43709</v>
      </c>
      <c r="D10" s="2">
        <v>127</v>
      </c>
      <c r="E10" s="16">
        <f t="shared" si="2"/>
        <v>131</v>
      </c>
      <c r="F10" s="22"/>
      <c r="G10" s="1"/>
      <c r="I10" s="2">
        <v>42</v>
      </c>
      <c r="J10" s="2">
        <v>34</v>
      </c>
      <c r="K10" s="44">
        <f t="shared" si="3"/>
        <v>97.109826589595372</v>
      </c>
      <c r="L10" s="44">
        <f t="shared" si="4"/>
        <v>88.120950323974085</v>
      </c>
      <c r="M10" s="51">
        <f t="shared" si="5"/>
        <v>1.102006120367222</v>
      </c>
    </row>
    <row r="11" spans="1:17" ht="15.75" customHeight="1" x14ac:dyDescent="0.2">
      <c r="A11" s="2">
        <f t="shared" si="0"/>
        <v>2019</v>
      </c>
      <c r="B11" s="2">
        <f t="shared" si="1"/>
        <v>10</v>
      </c>
      <c r="C11" s="21">
        <v>43739</v>
      </c>
      <c r="D11" s="2">
        <v>170</v>
      </c>
      <c r="E11" s="16">
        <f t="shared" si="2"/>
        <v>148.5</v>
      </c>
      <c r="F11" s="22"/>
      <c r="G11" s="1"/>
      <c r="I11" s="2">
        <v>46</v>
      </c>
      <c r="J11" s="2">
        <v>56</v>
      </c>
      <c r="K11" s="44">
        <f t="shared" si="3"/>
        <v>106.35838150289017</v>
      </c>
      <c r="L11" s="44">
        <f t="shared" si="4"/>
        <v>145.14038876889848</v>
      </c>
      <c r="M11" s="51">
        <f t="shared" si="5"/>
        <v>0.73279658684282967</v>
      </c>
    </row>
    <row r="12" spans="1:17" ht="15.75" customHeight="1" x14ac:dyDescent="0.2">
      <c r="A12" s="2">
        <f t="shared" si="0"/>
        <v>0</v>
      </c>
      <c r="B12" s="2">
        <f t="shared" si="1"/>
        <v>0</v>
      </c>
      <c r="C12" s="21">
        <v>43770</v>
      </c>
      <c r="D12" s="2">
        <v>150</v>
      </c>
      <c r="E12" s="16">
        <f t="shared" si="2"/>
        <v>160</v>
      </c>
      <c r="F12" s="22"/>
      <c r="G12" s="1"/>
      <c r="I12" s="2">
        <v>40</v>
      </c>
      <c r="J12" s="2">
        <v>34</v>
      </c>
      <c r="K12" s="44">
        <f t="shared" si="3"/>
        <v>92.48554913294798</v>
      </c>
      <c r="L12" s="44">
        <f t="shared" si="4"/>
        <v>88.120950323974085</v>
      </c>
      <c r="M12" s="51">
        <f t="shared" si="5"/>
        <v>1.0495296384449733</v>
      </c>
    </row>
    <row r="13" spans="1:17" ht="15.75" customHeight="1" x14ac:dyDescent="0.2">
      <c r="A13" s="2">
        <f t="shared" si="0"/>
        <v>0</v>
      </c>
      <c r="B13" s="2">
        <f t="shared" si="1"/>
        <v>0</v>
      </c>
      <c r="C13" s="21">
        <v>43800</v>
      </c>
      <c r="D13" s="2">
        <v>179</v>
      </c>
      <c r="E13" s="16">
        <f t="shared" si="2"/>
        <v>164.5</v>
      </c>
      <c r="F13" s="22"/>
      <c r="G13" s="2">
        <f t="shared" ref="G13:G59" si="7">(D13/$D$13)*100</f>
        <v>100</v>
      </c>
      <c r="H13" s="2">
        <f t="shared" ref="H13:H61" si="8">SUM(D2:D13)</f>
        <v>1615</v>
      </c>
      <c r="I13" s="2">
        <v>58</v>
      </c>
      <c r="J13" s="2">
        <v>52</v>
      </c>
      <c r="K13" s="44">
        <f>(I13/AVERAGE($I$2:$I$13))*100</f>
        <v>134.10404624277456</v>
      </c>
      <c r="L13" s="44">
        <f t="shared" si="4"/>
        <v>134.77321814254859</v>
      </c>
      <c r="M13" s="51">
        <f t="shared" si="5"/>
        <v>0.99503483029494588</v>
      </c>
    </row>
    <row r="14" spans="1:17" ht="15.75" customHeight="1" x14ac:dyDescent="0.2">
      <c r="A14" s="2">
        <f t="shared" si="0"/>
        <v>2020</v>
      </c>
      <c r="B14" s="2">
        <f t="shared" si="1"/>
        <v>1</v>
      </c>
      <c r="C14" s="21">
        <v>43831</v>
      </c>
      <c r="D14" s="2">
        <v>151</v>
      </c>
      <c r="E14" s="16">
        <f t="shared" si="2"/>
        <v>165</v>
      </c>
      <c r="F14" s="22">
        <f t="shared" ref="F14:F59" si="9">+E14/E2-1</f>
        <v>0.875</v>
      </c>
      <c r="G14" s="2">
        <f t="shared" si="7"/>
        <v>84.357541899441344</v>
      </c>
      <c r="H14" s="2">
        <f t="shared" si="8"/>
        <v>1678</v>
      </c>
      <c r="I14" s="2">
        <v>52</v>
      </c>
      <c r="J14" s="2">
        <v>31</v>
      </c>
      <c r="K14" s="44">
        <f>(I14/AVERAGE($I$2:$I$13))*100</f>
        <v>120.23121387283237</v>
      </c>
      <c r="L14" s="44">
        <f t="shared" si="4"/>
        <v>80.345572354211654</v>
      </c>
      <c r="M14" s="51">
        <f t="shared" si="5"/>
        <v>1.4964261296538008</v>
      </c>
    </row>
    <row r="15" spans="1:17" ht="15.75" customHeight="1" x14ac:dyDescent="0.2">
      <c r="A15" s="2">
        <f t="shared" si="0"/>
        <v>2020</v>
      </c>
      <c r="B15" s="2">
        <f t="shared" si="1"/>
        <v>2</v>
      </c>
      <c r="C15" s="21">
        <v>43862</v>
      </c>
      <c r="D15" s="2">
        <v>219</v>
      </c>
      <c r="E15" s="16">
        <f t="shared" si="2"/>
        <v>185</v>
      </c>
      <c r="F15" s="22">
        <f t="shared" si="9"/>
        <v>0.81372549019607843</v>
      </c>
      <c r="G15" s="2">
        <f t="shared" si="7"/>
        <v>122.3463687150838</v>
      </c>
      <c r="H15" s="2">
        <f t="shared" si="8"/>
        <v>1781</v>
      </c>
      <c r="I15" s="2">
        <v>74</v>
      </c>
      <c r="J15" s="2">
        <v>47</v>
      </c>
      <c r="K15" s="44">
        <f>(I15/AVERAGE($I$2:$I$13))*100</f>
        <v>171.09826589595377</v>
      </c>
      <c r="L15" s="44">
        <f t="shared" si="4"/>
        <v>121.81425485961121</v>
      </c>
      <c r="M15" s="51">
        <f t="shared" si="5"/>
        <v>1.4045832820891242</v>
      </c>
    </row>
    <row r="16" spans="1:17" ht="15.75" customHeight="1" x14ac:dyDescent="0.2">
      <c r="A16" s="2">
        <f t="shared" si="0"/>
        <v>2020</v>
      </c>
      <c r="B16" s="2">
        <f t="shared" si="1"/>
        <v>3</v>
      </c>
      <c r="C16" s="21">
        <v>43891</v>
      </c>
      <c r="D16" s="2">
        <v>181</v>
      </c>
      <c r="E16" s="16">
        <f t="shared" si="2"/>
        <v>200</v>
      </c>
      <c r="F16" s="22">
        <f t="shared" si="9"/>
        <v>0.7543859649122806</v>
      </c>
      <c r="G16" s="2">
        <f t="shared" si="7"/>
        <v>101.1173184357542</v>
      </c>
      <c r="H16" s="2">
        <f t="shared" si="8"/>
        <v>1850</v>
      </c>
      <c r="I16" s="2">
        <v>48</v>
      </c>
      <c r="J16" s="2">
        <v>39</v>
      </c>
      <c r="K16" s="44">
        <f t="shared" si="3"/>
        <v>110.98265895953756</v>
      </c>
      <c r="L16" s="44">
        <f t="shared" si="4"/>
        <v>101.07991360691145</v>
      </c>
      <c r="M16" s="51">
        <f t="shared" si="5"/>
        <v>1.0979694679116643</v>
      </c>
    </row>
    <row r="17" spans="1:13" ht="15.75" customHeight="1" x14ac:dyDescent="0.2">
      <c r="A17" s="2">
        <f t="shared" si="0"/>
        <v>2020</v>
      </c>
      <c r="B17" s="2">
        <f t="shared" si="1"/>
        <v>4</v>
      </c>
      <c r="C17" s="21">
        <v>43922</v>
      </c>
      <c r="D17" s="2">
        <v>206</v>
      </c>
      <c r="E17" s="16">
        <f t="shared" si="2"/>
        <v>193.5</v>
      </c>
      <c r="F17" s="22">
        <f t="shared" si="9"/>
        <v>0.79166666666666674</v>
      </c>
      <c r="G17" s="2">
        <f t="shared" si="7"/>
        <v>115.08379888268156</v>
      </c>
      <c r="H17" s="2">
        <f t="shared" si="8"/>
        <v>1952</v>
      </c>
      <c r="I17" s="2">
        <v>69</v>
      </c>
      <c r="J17" s="2">
        <v>24</v>
      </c>
      <c r="K17" s="44">
        <f t="shared" si="3"/>
        <v>159.53757225433526</v>
      </c>
      <c r="L17" s="44">
        <f t="shared" si="4"/>
        <v>62.203023758099349</v>
      </c>
      <c r="M17" s="51">
        <f t="shared" si="5"/>
        <v>2.5647880539499037</v>
      </c>
    </row>
    <row r="18" spans="1:13" ht="15.75" customHeight="1" x14ac:dyDescent="0.2">
      <c r="A18" s="2">
        <f t="shared" si="0"/>
        <v>2020</v>
      </c>
      <c r="B18" s="2">
        <f t="shared" si="1"/>
        <v>5</v>
      </c>
      <c r="C18" s="21">
        <v>43952</v>
      </c>
      <c r="D18" s="2">
        <v>169</v>
      </c>
      <c r="E18" s="16">
        <f t="shared" si="2"/>
        <v>187.5</v>
      </c>
      <c r="F18" s="22">
        <f t="shared" si="9"/>
        <v>0.49402390438247012</v>
      </c>
      <c r="G18" s="2">
        <f t="shared" si="7"/>
        <v>94.413407821229043</v>
      </c>
      <c r="H18" s="2">
        <f t="shared" si="8"/>
        <v>1974</v>
      </c>
      <c r="I18" s="2">
        <v>39</v>
      </c>
      <c r="J18" s="2">
        <v>29</v>
      </c>
      <c r="K18" s="44">
        <f t="shared" si="3"/>
        <v>90.173410404624278</v>
      </c>
      <c r="L18" s="44">
        <f t="shared" si="4"/>
        <v>75.16198704103671</v>
      </c>
      <c r="M18" s="51">
        <f t="shared" si="5"/>
        <v>1.199720948774168</v>
      </c>
    </row>
    <row r="19" spans="1:13" ht="15.75" customHeight="1" x14ac:dyDescent="0.2">
      <c r="A19" s="2">
        <f t="shared" si="0"/>
        <v>2020</v>
      </c>
      <c r="B19" s="2">
        <f t="shared" si="1"/>
        <v>6</v>
      </c>
      <c r="C19" s="21">
        <v>43983</v>
      </c>
      <c r="D19" s="2">
        <v>200</v>
      </c>
      <c r="E19" s="16">
        <f t="shared" si="2"/>
        <v>184.5</v>
      </c>
      <c r="F19" s="22">
        <f t="shared" si="9"/>
        <v>0.36162361623616235</v>
      </c>
      <c r="G19" s="2">
        <f t="shared" si="7"/>
        <v>111.73184357541899</v>
      </c>
      <c r="H19" s="2">
        <f t="shared" si="8"/>
        <v>2050</v>
      </c>
      <c r="I19" s="2">
        <v>63</v>
      </c>
      <c r="J19" s="2">
        <v>41</v>
      </c>
      <c r="K19" s="44">
        <f t="shared" si="3"/>
        <v>145.66473988439304</v>
      </c>
      <c r="L19" s="44">
        <f t="shared" si="4"/>
        <v>106.26349892008639</v>
      </c>
      <c r="M19" s="51">
        <f t="shared" si="5"/>
        <v>1.370788100944593</v>
      </c>
    </row>
    <row r="20" spans="1:13" ht="15.75" customHeight="1" x14ac:dyDescent="0.2">
      <c r="A20" s="2">
        <f t="shared" si="0"/>
        <v>2020</v>
      </c>
      <c r="B20" s="2">
        <f t="shared" si="1"/>
        <v>7</v>
      </c>
      <c r="C20" s="21">
        <v>44013</v>
      </c>
      <c r="D20" s="2">
        <v>185</v>
      </c>
      <c r="E20" s="16">
        <f t="shared" si="2"/>
        <v>192.5</v>
      </c>
      <c r="F20" s="22">
        <f t="shared" si="9"/>
        <v>0.34146341463414642</v>
      </c>
      <c r="G20" s="2">
        <f t="shared" si="7"/>
        <v>103.35195530726257</v>
      </c>
      <c r="H20" s="2">
        <f t="shared" si="8"/>
        <v>2072</v>
      </c>
      <c r="I20" s="2">
        <v>47</v>
      </c>
      <c r="J20" s="2">
        <v>30</v>
      </c>
      <c r="K20" s="44">
        <f t="shared" si="3"/>
        <v>108.67052023121386</v>
      </c>
      <c r="L20" s="44">
        <f t="shared" si="4"/>
        <v>77.753779697624182</v>
      </c>
      <c r="M20" s="51">
        <f t="shared" si="5"/>
        <v>1.3976236351958895</v>
      </c>
    </row>
    <row r="21" spans="1:13" ht="15.75" customHeight="1" x14ac:dyDescent="0.2">
      <c r="A21" s="2">
        <f t="shared" si="0"/>
        <v>2020</v>
      </c>
      <c r="B21" s="2">
        <f t="shared" si="1"/>
        <v>8</v>
      </c>
      <c r="C21" s="21">
        <v>44044</v>
      </c>
      <c r="D21" s="2">
        <v>187</v>
      </c>
      <c r="E21" s="16">
        <f t="shared" si="2"/>
        <v>186</v>
      </c>
      <c r="F21" s="22">
        <f t="shared" si="9"/>
        <v>0.24832214765100669</v>
      </c>
      <c r="G21" s="2">
        <f t="shared" si="7"/>
        <v>104.46927374301676</v>
      </c>
      <c r="H21" s="2">
        <f t="shared" si="8"/>
        <v>2124</v>
      </c>
      <c r="I21" s="2">
        <v>33</v>
      </c>
      <c r="J21" s="2">
        <v>45</v>
      </c>
      <c r="K21" s="44">
        <f t="shared" si="3"/>
        <v>76.300578034682076</v>
      </c>
      <c r="L21" s="44">
        <f t="shared" si="4"/>
        <v>116.63066954643628</v>
      </c>
      <c r="M21" s="51">
        <f t="shared" si="5"/>
        <v>0.65420680796403341</v>
      </c>
    </row>
    <row r="22" spans="1:13" ht="15.75" customHeight="1" x14ac:dyDescent="0.2">
      <c r="A22" s="2">
        <f t="shared" si="0"/>
        <v>2020</v>
      </c>
      <c r="B22" s="2">
        <f t="shared" si="1"/>
        <v>9</v>
      </c>
      <c r="C22" s="21">
        <v>44075</v>
      </c>
      <c r="D22" s="2">
        <v>234</v>
      </c>
      <c r="E22" s="16">
        <f t="shared" si="2"/>
        <v>210.5</v>
      </c>
      <c r="F22" s="22">
        <f t="shared" si="9"/>
        <v>0.60687022900763354</v>
      </c>
      <c r="G22" s="2">
        <f t="shared" si="7"/>
        <v>130.72625698324023</v>
      </c>
      <c r="H22" s="2">
        <f t="shared" si="8"/>
        <v>2231</v>
      </c>
      <c r="I22" s="2">
        <v>70</v>
      </c>
      <c r="J22" s="2">
        <v>44</v>
      </c>
      <c r="K22" s="44">
        <f t="shared" si="3"/>
        <v>161.84971098265896</v>
      </c>
      <c r="L22" s="44">
        <f t="shared" si="4"/>
        <v>114.03887688984879</v>
      </c>
      <c r="M22" s="51">
        <f t="shared" si="5"/>
        <v>1.4192503065335438</v>
      </c>
    </row>
    <row r="23" spans="1:13" ht="15.75" customHeight="1" x14ac:dyDescent="0.2">
      <c r="A23" s="2">
        <f t="shared" si="0"/>
        <v>2020</v>
      </c>
      <c r="B23" s="2">
        <f t="shared" si="1"/>
        <v>10</v>
      </c>
      <c r="C23" s="21">
        <v>44105</v>
      </c>
      <c r="D23" s="2">
        <v>210</v>
      </c>
      <c r="E23" s="16">
        <f t="shared" si="2"/>
        <v>222</v>
      </c>
      <c r="F23" s="22">
        <f t="shared" si="9"/>
        <v>0.49494949494949503</v>
      </c>
      <c r="G23" s="2">
        <f t="shared" si="7"/>
        <v>117.31843575418995</v>
      </c>
      <c r="H23" s="2">
        <f t="shared" si="8"/>
        <v>2271</v>
      </c>
      <c r="I23" s="2">
        <v>55</v>
      </c>
      <c r="J23" s="2">
        <v>60</v>
      </c>
      <c r="K23" s="44">
        <f t="shared" si="3"/>
        <v>127.16763005780348</v>
      </c>
      <c r="L23" s="44">
        <f t="shared" si="4"/>
        <v>155.50755939524836</v>
      </c>
      <c r="M23" s="51">
        <f t="shared" si="5"/>
        <v>0.81775850995504185</v>
      </c>
    </row>
    <row r="24" spans="1:13" ht="15.75" customHeight="1" x14ac:dyDescent="0.2">
      <c r="A24" s="2">
        <f t="shared" si="0"/>
        <v>0</v>
      </c>
      <c r="B24" s="2">
        <f t="shared" si="1"/>
        <v>0</v>
      </c>
      <c r="C24" s="21">
        <v>44136</v>
      </c>
      <c r="D24" s="2">
        <v>217</v>
      </c>
      <c r="E24" s="16">
        <f t="shared" si="2"/>
        <v>213.5</v>
      </c>
      <c r="F24" s="22">
        <f t="shared" si="9"/>
        <v>0.33437500000000009</v>
      </c>
      <c r="G24" s="2">
        <f t="shared" si="7"/>
        <v>121.22905027932961</v>
      </c>
      <c r="H24" s="2">
        <f t="shared" si="8"/>
        <v>2338</v>
      </c>
      <c r="I24" s="2">
        <v>63</v>
      </c>
      <c r="J24" s="2">
        <v>42</v>
      </c>
      <c r="K24" s="44">
        <f t="shared" si="3"/>
        <v>145.66473988439304</v>
      </c>
      <c r="L24" s="44">
        <f t="shared" si="4"/>
        <v>108.85529157667386</v>
      </c>
      <c r="M24" s="51">
        <f t="shared" si="5"/>
        <v>1.3381502890173409</v>
      </c>
    </row>
    <row r="25" spans="1:13" ht="15.75" customHeight="1" x14ac:dyDescent="0.2">
      <c r="A25" s="2">
        <f t="shared" si="0"/>
        <v>0</v>
      </c>
      <c r="B25" s="2">
        <f t="shared" si="1"/>
        <v>0</v>
      </c>
      <c r="C25" s="21">
        <v>44166</v>
      </c>
      <c r="D25" s="2">
        <v>252</v>
      </c>
      <c r="E25" s="16">
        <f t="shared" si="2"/>
        <v>234.5</v>
      </c>
      <c r="F25" s="22">
        <f t="shared" si="9"/>
        <v>0.42553191489361697</v>
      </c>
      <c r="G25" s="2">
        <f t="shared" si="7"/>
        <v>140.78212290502793</v>
      </c>
      <c r="H25" s="2">
        <f t="shared" si="8"/>
        <v>2411</v>
      </c>
      <c r="I25" s="2">
        <v>49</v>
      </c>
      <c r="J25" s="2">
        <v>68</v>
      </c>
      <c r="K25" s="44">
        <f t="shared" si="3"/>
        <v>113.29479768786128</v>
      </c>
      <c r="L25" s="44">
        <f t="shared" si="4"/>
        <v>176.24190064794817</v>
      </c>
      <c r="M25" s="51">
        <f t="shared" si="5"/>
        <v>0.64283690354754619</v>
      </c>
    </row>
    <row r="26" spans="1:13" ht="15.75" customHeight="1" x14ac:dyDescent="0.2">
      <c r="A26" s="2">
        <f t="shared" si="0"/>
        <v>2021</v>
      </c>
      <c r="B26" s="2">
        <f t="shared" si="1"/>
        <v>1</v>
      </c>
      <c r="C26" s="21">
        <v>44197</v>
      </c>
      <c r="D26" s="2">
        <v>248</v>
      </c>
      <c r="E26" s="16">
        <f t="shared" si="2"/>
        <v>250</v>
      </c>
      <c r="F26" s="22">
        <f t="shared" si="9"/>
        <v>0.51515151515151514</v>
      </c>
      <c r="G26" s="2">
        <f t="shared" si="7"/>
        <v>138.54748603351956</v>
      </c>
      <c r="H26" s="2">
        <f t="shared" si="8"/>
        <v>2508</v>
      </c>
      <c r="I26" s="2">
        <v>71</v>
      </c>
      <c r="J26" s="2">
        <v>52</v>
      </c>
      <c r="K26" s="44">
        <f t="shared" si="3"/>
        <v>164.16184971098266</v>
      </c>
      <c r="L26" s="44">
        <f t="shared" si="4"/>
        <v>134.77321814254859</v>
      </c>
      <c r="M26" s="51">
        <f t="shared" si="5"/>
        <v>1.2180598784645029</v>
      </c>
    </row>
    <row r="27" spans="1:13" ht="15.75" customHeight="1" x14ac:dyDescent="0.2">
      <c r="A27" s="2">
        <f t="shared" si="0"/>
        <v>2021</v>
      </c>
      <c r="B27" s="2">
        <f t="shared" si="1"/>
        <v>2</v>
      </c>
      <c r="C27" s="21">
        <v>44228</v>
      </c>
      <c r="D27" s="2">
        <v>204</v>
      </c>
      <c r="E27" s="16">
        <f t="shared" si="2"/>
        <v>226</v>
      </c>
      <c r="F27" s="22">
        <f t="shared" si="9"/>
        <v>0.22162162162162158</v>
      </c>
      <c r="G27" s="2">
        <f t="shared" si="7"/>
        <v>113.96648044692736</v>
      </c>
      <c r="H27" s="2">
        <f t="shared" si="8"/>
        <v>2493</v>
      </c>
      <c r="I27" s="2">
        <v>36</v>
      </c>
      <c r="J27" s="2">
        <v>31</v>
      </c>
      <c r="K27" s="44">
        <f t="shared" si="3"/>
        <v>83.236994219653184</v>
      </c>
      <c r="L27" s="44">
        <f t="shared" si="4"/>
        <v>80.345572354211654</v>
      </c>
      <c r="M27" s="51">
        <f t="shared" si="5"/>
        <v>1.0359873205295544</v>
      </c>
    </row>
    <row r="28" spans="1:13" ht="15.75" customHeight="1" x14ac:dyDescent="0.2">
      <c r="A28" s="2">
        <f t="shared" si="0"/>
        <v>2021</v>
      </c>
      <c r="B28" s="2">
        <f t="shared" si="1"/>
        <v>3</v>
      </c>
      <c r="C28" s="21">
        <v>44256</v>
      </c>
      <c r="D28" s="2">
        <v>275</v>
      </c>
      <c r="E28" s="16">
        <f t="shared" si="2"/>
        <v>239.5</v>
      </c>
      <c r="F28" s="22">
        <f t="shared" si="9"/>
        <v>0.19750000000000001</v>
      </c>
      <c r="G28" s="2">
        <f t="shared" si="7"/>
        <v>153.63128491620114</v>
      </c>
      <c r="H28" s="2">
        <f t="shared" si="8"/>
        <v>2587</v>
      </c>
      <c r="I28" s="2">
        <v>55</v>
      </c>
      <c r="J28" s="2">
        <v>76</v>
      </c>
      <c r="K28" s="44">
        <f t="shared" si="3"/>
        <v>127.16763005780348</v>
      </c>
      <c r="L28" s="44">
        <f t="shared" si="4"/>
        <v>196.97624190064792</v>
      </c>
      <c r="M28" s="51">
        <f t="shared" si="5"/>
        <v>0.64559882364871735</v>
      </c>
    </row>
    <row r="29" spans="1:13" ht="15.75" customHeight="1" x14ac:dyDescent="0.2">
      <c r="A29" s="2">
        <f t="shared" si="0"/>
        <v>2021</v>
      </c>
      <c r="B29" s="2">
        <f t="shared" si="1"/>
        <v>4</v>
      </c>
      <c r="C29" s="21">
        <v>44287</v>
      </c>
      <c r="D29" s="2">
        <v>247</v>
      </c>
      <c r="E29" s="16">
        <f t="shared" si="2"/>
        <v>261</v>
      </c>
      <c r="F29" s="22">
        <f t="shared" si="9"/>
        <v>0.34883720930232553</v>
      </c>
      <c r="G29" s="2">
        <f t="shared" si="7"/>
        <v>137.98882681564245</v>
      </c>
      <c r="H29" s="2">
        <f t="shared" si="8"/>
        <v>2628</v>
      </c>
      <c r="I29" s="2">
        <v>51</v>
      </c>
      <c r="J29" s="2">
        <v>51</v>
      </c>
      <c r="K29" s="44">
        <f t="shared" si="3"/>
        <v>117.91907514450868</v>
      </c>
      <c r="L29" s="44">
        <f t="shared" si="4"/>
        <v>132.18142548596111</v>
      </c>
      <c r="M29" s="51">
        <f t="shared" si="5"/>
        <v>0.89210019267822749</v>
      </c>
    </row>
    <row r="30" spans="1:13" ht="15.75" customHeight="1" x14ac:dyDescent="0.2">
      <c r="A30" s="2">
        <f t="shared" si="0"/>
        <v>2021</v>
      </c>
      <c r="B30" s="2">
        <f t="shared" si="1"/>
        <v>5</v>
      </c>
      <c r="C30" s="21">
        <v>44317</v>
      </c>
      <c r="D30" s="2">
        <v>266</v>
      </c>
      <c r="E30" s="16">
        <f t="shared" si="2"/>
        <v>256.5</v>
      </c>
      <c r="F30" s="22">
        <f t="shared" si="9"/>
        <v>0.3680000000000001</v>
      </c>
      <c r="G30" s="2">
        <f t="shared" si="7"/>
        <v>148.60335195530726</v>
      </c>
      <c r="H30" s="2">
        <f t="shared" si="8"/>
        <v>2725</v>
      </c>
      <c r="I30" s="2">
        <v>69</v>
      </c>
      <c r="J30" s="2">
        <v>42</v>
      </c>
      <c r="K30" s="44">
        <f t="shared" si="3"/>
        <v>159.53757225433526</v>
      </c>
      <c r="L30" s="44">
        <f t="shared" si="4"/>
        <v>108.85529157667386</v>
      </c>
      <c r="M30" s="51">
        <f t="shared" si="5"/>
        <v>1.4655931736856593</v>
      </c>
    </row>
    <row r="31" spans="1:13" ht="15.75" customHeight="1" x14ac:dyDescent="0.2">
      <c r="A31" s="2">
        <f t="shared" si="0"/>
        <v>2021</v>
      </c>
      <c r="B31" s="2">
        <f t="shared" si="1"/>
        <v>6</v>
      </c>
      <c r="C31" s="21">
        <v>44348</v>
      </c>
      <c r="D31" s="2">
        <v>230</v>
      </c>
      <c r="E31" s="16">
        <f t="shared" si="2"/>
        <v>248</v>
      </c>
      <c r="F31" s="22">
        <f t="shared" si="9"/>
        <v>0.34417344173441733</v>
      </c>
      <c r="G31" s="2">
        <f t="shared" si="7"/>
        <v>128.49162011173186</v>
      </c>
      <c r="H31" s="2">
        <f t="shared" si="8"/>
        <v>2755</v>
      </c>
      <c r="I31" s="2">
        <v>55</v>
      </c>
      <c r="J31" s="2">
        <v>44</v>
      </c>
      <c r="K31" s="44">
        <f t="shared" si="3"/>
        <v>127.16763005780348</v>
      </c>
      <c r="L31" s="44">
        <f t="shared" si="4"/>
        <v>114.03887688984879</v>
      </c>
      <c r="M31" s="51">
        <f t="shared" si="5"/>
        <v>1.1151252408477845</v>
      </c>
    </row>
    <row r="32" spans="1:13" ht="15.75" customHeight="1" x14ac:dyDescent="0.2">
      <c r="A32" s="2">
        <f t="shared" si="0"/>
        <v>2021</v>
      </c>
      <c r="B32" s="2">
        <f t="shared" si="1"/>
        <v>7</v>
      </c>
      <c r="C32" s="21">
        <v>44378</v>
      </c>
      <c r="D32" s="2">
        <v>257</v>
      </c>
      <c r="E32" s="16">
        <f t="shared" si="2"/>
        <v>243.5</v>
      </c>
      <c r="F32" s="22">
        <f t="shared" si="9"/>
        <v>0.26493506493506502</v>
      </c>
      <c r="G32" s="2">
        <f t="shared" si="7"/>
        <v>143.57541899441341</v>
      </c>
      <c r="H32" s="2">
        <f t="shared" si="8"/>
        <v>2827</v>
      </c>
      <c r="I32" s="2">
        <v>59</v>
      </c>
      <c r="J32" s="2">
        <v>36</v>
      </c>
      <c r="K32" s="44">
        <f t="shared" si="3"/>
        <v>136.41618497109826</v>
      </c>
      <c r="L32" s="44">
        <f t="shared" si="4"/>
        <v>93.304535637149016</v>
      </c>
      <c r="M32" s="51">
        <f t="shared" si="5"/>
        <v>1.4620530935559839</v>
      </c>
    </row>
    <row r="33" spans="1:13" ht="15.75" customHeight="1" x14ac:dyDescent="0.2">
      <c r="A33" s="2">
        <f t="shared" si="0"/>
        <v>2021</v>
      </c>
      <c r="B33" s="2">
        <f t="shared" si="1"/>
        <v>8</v>
      </c>
      <c r="C33" s="21">
        <v>44409</v>
      </c>
      <c r="D33" s="2">
        <v>304</v>
      </c>
      <c r="E33" s="16">
        <f t="shared" si="2"/>
        <v>280.5</v>
      </c>
      <c r="F33" s="22">
        <f t="shared" si="9"/>
        <v>0.50806451612903225</v>
      </c>
      <c r="G33" s="2">
        <f t="shared" si="7"/>
        <v>169.83240223463687</v>
      </c>
      <c r="H33" s="2">
        <f t="shared" si="8"/>
        <v>2944</v>
      </c>
      <c r="I33" s="2">
        <v>63</v>
      </c>
      <c r="J33" s="2">
        <v>58</v>
      </c>
      <c r="K33" s="44">
        <f t="shared" si="3"/>
        <v>145.66473988439304</v>
      </c>
      <c r="L33" s="44">
        <f t="shared" si="4"/>
        <v>150.32397408207342</v>
      </c>
      <c r="M33" s="51">
        <f t="shared" si="5"/>
        <v>0.9690053817022124</v>
      </c>
    </row>
    <row r="34" spans="1:13" ht="15.75" customHeight="1" x14ac:dyDescent="0.2">
      <c r="A34" s="2">
        <f t="shared" si="0"/>
        <v>2021</v>
      </c>
      <c r="B34" s="2">
        <f t="shared" si="1"/>
        <v>9</v>
      </c>
      <c r="C34" s="21">
        <v>44440</v>
      </c>
      <c r="D34" s="2">
        <v>262</v>
      </c>
      <c r="E34" s="16">
        <f t="shared" si="2"/>
        <v>283</v>
      </c>
      <c r="F34" s="22">
        <f t="shared" si="9"/>
        <v>0.3444180522565321</v>
      </c>
      <c r="G34" s="2">
        <f t="shared" si="7"/>
        <v>146.36871508379886</v>
      </c>
      <c r="H34" s="2">
        <f t="shared" si="8"/>
        <v>2972</v>
      </c>
      <c r="I34" s="2">
        <v>58</v>
      </c>
      <c r="J34" s="2">
        <v>47</v>
      </c>
      <c r="K34" s="44">
        <f t="shared" si="3"/>
        <v>134.10404624277456</v>
      </c>
      <c r="L34" s="44">
        <f t="shared" si="4"/>
        <v>121.81425485961121</v>
      </c>
      <c r="M34" s="51">
        <f t="shared" si="5"/>
        <v>1.1008895994752594</v>
      </c>
    </row>
    <row r="35" spans="1:13" ht="15.75" customHeight="1" x14ac:dyDescent="0.2">
      <c r="A35" s="2">
        <f t="shared" si="0"/>
        <v>2021</v>
      </c>
      <c r="B35" s="2">
        <f t="shared" si="1"/>
        <v>10</v>
      </c>
      <c r="C35" s="21">
        <v>44470</v>
      </c>
      <c r="D35" s="2">
        <v>258</v>
      </c>
      <c r="E35" s="16">
        <f t="shared" si="2"/>
        <v>260</v>
      </c>
      <c r="F35" s="22">
        <f t="shared" si="9"/>
        <v>0.1711711711711712</v>
      </c>
      <c r="G35" s="2">
        <f t="shared" si="7"/>
        <v>144.13407821229049</v>
      </c>
      <c r="H35" s="2">
        <f t="shared" si="8"/>
        <v>3020</v>
      </c>
      <c r="I35" s="2">
        <v>51</v>
      </c>
      <c r="J35" s="2">
        <v>38</v>
      </c>
      <c r="K35" s="44">
        <f t="shared" si="3"/>
        <v>117.91907514450868</v>
      </c>
      <c r="L35" s="44">
        <f t="shared" si="4"/>
        <v>98.48812095032396</v>
      </c>
      <c r="M35" s="51">
        <f t="shared" si="5"/>
        <v>1.1972923638576212</v>
      </c>
    </row>
    <row r="36" spans="1:13" ht="15.75" customHeight="1" x14ac:dyDescent="0.2">
      <c r="A36" s="2">
        <f t="shared" si="0"/>
        <v>0</v>
      </c>
      <c r="B36" s="2">
        <f t="shared" si="1"/>
        <v>0</v>
      </c>
      <c r="C36" s="21">
        <v>44501</v>
      </c>
      <c r="D36" s="2">
        <v>279</v>
      </c>
      <c r="E36" s="16">
        <f t="shared" si="2"/>
        <v>268.5</v>
      </c>
      <c r="F36" s="22">
        <f t="shared" si="9"/>
        <v>0.25761124121779866</v>
      </c>
      <c r="G36" s="2">
        <f t="shared" si="7"/>
        <v>155.86592178770951</v>
      </c>
      <c r="H36" s="2">
        <f t="shared" si="8"/>
        <v>3082</v>
      </c>
      <c r="I36" s="2">
        <v>69</v>
      </c>
      <c r="J36" s="2">
        <v>41</v>
      </c>
      <c r="K36" s="44">
        <f t="shared" si="3"/>
        <v>159.53757225433526</v>
      </c>
      <c r="L36" s="44">
        <f t="shared" si="4"/>
        <v>106.26349892008639</v>
      </c>
      <c r="M36" s="51">
        <f t="shared" si="5"/>
        <v>1.5013393486536022</v>
      </c>
    </row>
    <row r="37" spans="1:13" ht="15.75" customHeight="1" x14ac:dyDescent="0.2">
      <c r="A37" s="2">
        <f t="shared" si="0"/>
        <v>0</v>
      </c>
      <c r="B37" s="2">
        <f t="shared" si="1"/>
        <v>0</v>
      </c>
      <c r="C37" s="21">
        <v>44531</v>
      </c>
      <c r="D37" s="2">
        <v>225</v>
      </c>
      <c r="E37" s="16">
        <f t="shared" si="2"/>
        <v>252</v>
      </c>
      <c r="F37" s="22">
        <f t="shared" si="9"/>
        <v>7.4626865671641784E-2</v>
      </c>
      <c r="G37" s="2">
        <f t="shared" si="7"/>
        <v>125.69832402234637</v>
      </c>
      <c r="H37" s="2">
        <f t="shared" si="8"/>
        <v>3055</v>
      </c>
      <c r="I37" s="2">
        <v>63</v>
      </c>
      <c r="J37" s="2">
        <v>47</v>
      </c>
      <c r="K37" s="44">
        <f t="shared" si="3"/>
        <v>145.66473988439304</v>
      </c>
      <c r="L37" s="44">
        <f t="shared" si="4"/>
        <v>121.81425485961121</v>
      </c>
      <c r="M37" s="51">
        <f t="shared" si="5"/>
        <v>1.195793875292092</v>
      </c>
    </row>
    <row r="38" spans="1:13" ht="15.75" customHeight="1" x14ac:dyDescent="0.2">
      <c r="A38" s="2">
        <f t="shared" si="0"/>
        <v>2022</v>
      </c>
      <c r="B38" s="2">
        <f t="shared" si="1"/>
        <v>1</v>
      </c>
      <c r="C38" s="21">
        <v>44562</v>
      </c>
      <c r="D38" s="2">
        <v>207</v>
      </c>
      <c r="E38" s="16">
        <f t="shared" si="2"/>
        <v>216</v>
      </c>
      <c r="F38" s="22">
        <f t="shared" si="9"/>
        <v>-0.13600000000000001</v>
      </c>
      <c r="G38" s="2">
        <f t="shared" si="7"/>
        <v>115.64245810055867</v>
      </c>
      <c r="H38" s="2">
        <f t="shared" si="8"/>
        <v>3014</v>
      </c>
      <c r="I38" s="2">
        <v>53</v>
      </c>
      <c r="J38" s="2">
        <v>43</v>
      </c>
      <c r="K38" s="44">
        <f t="shared" si="3"/>
        <v>122.54335260115607</v>
      </c>
      <c r="L38" s="44">
        <f t="shared" si="4"/>
        <v>111.44708423326134</v>
      </c>
      <c r="M38" s="51">
        <f t="shared" si="5"/>
        <v>1.0995653537661874</v>
      </c>
    </row>
    <row r="39" spans="1:13" ht="15.75" customHeight="1" x14ac:dyDescent="0.2">
      <c r="A39" s="2">
        <f t="shared" si="0"/>
        <v>2022</v>
      </c>
      <c r="B39" s="2">
        <f t="shared" si="1"/>
        <v>2</v>
      </c>
      <c r="C39" s="21">
        <v>44593</v>
      </c>
      <c r="D39" s="2">
        <v>186</v>
      </c>
      <c r="E39" s="16">
        <f t="shared" si="2"/>
        <v>196.5</v>
      </c>
      <c r="F39" s="22">
        <f t="shared" si="9"/>
        <v>-0.13053097345132747</v>
      </c>
      <c r="G39" s="2">
        <f t="shared" si="7"/>
        <v>103.91061452513965</v>
      </c>
      <c r="H39" s="2">
        <f t="shared" si="8"/>
        <v>2996</v>
      </c>
      <c r="I39" s="2">
        <v>57</v>
      </c>
      <c r="J39" s="2">
        <v>39</v>
      </c>
      <c r="K39" s="44">
        <f t="shared" si="3"/>
        <v>131.79190751445086</v>
      </c>
      <c r="L39" s="44">
        <f t="shared" si="4"/>
        <v>101.07991360691145</v>
      </c>
      <c r="M39" s="51">
        <f t="shared" si="5"/>
        <v>1.3038387431451015</v>
      </c>
    </row>
    <row r="40" spans="1:13" ht="15.75" customHeight="1" x14ac:dyDescent="0.2">
      <c r="A40" s="2">
        <f t="shared" si="0"/>
        <v>2022</v>
      </c>
      <c r="B40" s="2">
        <f t="shared" si="1"/>
        <v>3</v>
      </c>
      <c r="C40" s="21">
        <v>44621</v>
      </c>
      <c r="D40" s="2">
        <v>263</v>
      </c>
      <c r="E40" s="16">
        <f t="shared" si="2"/>
        <v>224.5</v>
      </c>
      <c r="F40" s="22">
        <f t="shared" si="9"/>
        <v>-6.2630480167014668E-2</v>
      </c>
      <c r="G40" s="2">
        <f t="shared" si="7"/>
        <v>146.92737430167597</v>
      </c>
      <c r="H40" s="2">
        <f t="shared" si="8"/>
        <v>2984</v>
      </c>
      <c r="I40" s="2">
        <v>86</v>
      </c>
      <c r="J40" s="2">
        <v>54</v>
      </c>
      <c r="K40" s="44">
        <f t="shared" si="3"/>
        <v>198.84393063583815</v>
      </c>
      <c r="L40" s="44">
        <f t="shared" si="4"/>
        <v>139.95680345572353</v>
      </c>
      <c r="M40" s="51">
        <f t="shared" si="5"/>
        <v>1.4207521587097696</v>
      </c>
    </row>
    <row r="41" spans="1:13" ht="15.75" customHeight="1" x14ac:dyDescent="0.2">
      <c r="A41" s="2">
        <f t="shared" si="0"/>
        <v>2022</v>
      </c>
      <c r="B41" s="2">
        <f t="shared" si="1"/>
        <v>4</v>
      </c>
      <c r="C41" s="21">
        <v>44652</v>
      </c>
      <c r="D41" s="2">
        <v>257</v>
      </c>
      <c r="E41" s="16">
        <f t="shared" si="2"/>
        <v>260</v>
      </c>
      <c r="F41" s="22">
        <f t="shared" si="9"/>
        <v>-3.8314176245211051E-3</v>
      </c>
      <c r="G41" s="2">
        <f t="shared" si="7"/>
        <v>143.57541899441341</v>
      </c>
      <c r="H41" s="2">
        <f t="shared" si="8"/>
        <v>2994</v>
      </c>
      <c r="I41" s="2">
        <v>85</v>
      </c>
      <c r="J41" s="2">
        <v>65</v>
      </c>
      <c r="K41" s="44">
        <f t="shared" si="3"/>
        <v>196.53179190751445</v>
      </c>
      <c r="L41" s="44">
        <f t="shared" si="4"/>
        <v>168.46652267818573</v>
      </c>
      <c r="M41" s="51">
        <f t="shared" si="5"/>
        <v>1.1665925596561435</v>
      </c>
    </row>
    <row r="42" spans="1:13" ht="15.75" customHeight="1" x14ac:dyDescent="0.2">
      <c r="A42" s="2">
        <f t="shared" si="0"/>
        <v>2022</v>
      </c>
      <c r="B42" s="2">
        <f t="shared" si="1"/>
        <v>5</v>
      </c>
      <c r="C42" s="21">
        <v>44682</v>
      </c>
      <c r="D42" s="2">
        <v>325</v>
      </c>
      <c r="E42" s="16">
        <f t="shared" si="2"/>
        <v>291</v>
      </c>
      <c r="F42" s="22">
        <f t="shared" si="9"/>
        <v>0.13450292397660824</v>
      </c>
      <c r="G42" s="2">
        <f t="shared" si="7"/>
        <v>181.56424581005587</v>
      </c>
      <c r="H42" s="2">
        <f t="shared" si="8"/>
        <v>3053</v>
      </c>
      <c r="I42" s="2">
        <v>120</v>
      </c>
      <c r="J42" s="2">
        <v>74</v>
      </c>
      <c r="K42" s="44">
        <f t="shared" si="3"/>
        <v>277.45664739884393</v>
      </c>
      <c r="L42" s="44">
        <f t="shared" si="4"/>
        <v>191.792656587473</v>
      </c>
      <c r="M42" s="51">
        <f t="shared" si="5"/>
        <v>1.4466489610998281</v>
      </c>
    </row>
    <row r="43" spans="1:13" ht="15.75" customHeight="1" x14ac:dyDescent="0.2">
      <c r="A43" s="2">
        <f t="shared" si="0"/>
        <v>2022</v>
      </c>
      <c r="B43" s="2">
        <f t="shared" si="1"/>
        <v>6</v>
      </c>
      <c r="C43" s="21">
        <v>44713</v>
      </c>
      <c r="D43" s="2">
        <v>245</v>
      </c>
      <c r="E43" s="16">
        <f t="shared" si="2"/>
        <v>285</v>
      </c>
      <c r="F43" s="22">
        <f t="shared" si="9"/>
        <v>0.14919354838709675</v>
      </c>
      <c r="G43" s="2">
        <f t="shared" si="7"/>
        <v>136.87150837988827</v>
      </c>
      <c r="H43" s="2">
        <f t="shared" si="8"/>
        <v>3068</v>
      </c>
      <c r="I43" s="2">
        <v>88</v>
      </c>
      <c r="J43" s="2">
        <v>56</v>
      </c>
      <c r="K43" s="44">
        <f t="shared" si="3"/>
        <v>203.46820809248553</v>
      </c>
      <c r="L43" s="44">
        <f t="shared" si="4"/>
        <v>145.14038876889848</v>
      </c>
      <c r="M43" s="51">
        <f t="shared" si="5"/>
        <v>1.4018717313515001</v>
      </c>
    </row>
    <row r="44" spans="1:13" ht="15.75" customHeight="1" x14ac:dyDescent="0.2">
      <c r="A44" s="2">
        <f t="shared" si="0"/>
        <v>2022</v>
      </c>
      <c r="B44" s="2">
        <f t="shared" si="1"/>
        <v>7</v>
      </c>
      <c r="C44" s="21">
        <v>44743</v>
      </c>
      <c r="D44" s="2">
        <v>274</v>
      </c>
      <c r="E44" s="16">
        <f t="shared" si="2"/>
        <v>259.5</v>
      </c>
      <c r="F44" s="22">
        <f t="shared" si="9"/>
        <v>6.5708418891170517E-2</v>
      </c>
      <c r="G44" s="2">
        <f t="shared" si="7"/>
        <v>153.07262569832403</v>
      </c>
      <c r="H44" s="2">
        <f t="shared" si="8"/>
        <v>3085</v>
      </c>
      <c r="I44" s="2">
        <v>109</v>
      </c>
      <c r="J44" s="2">
        <v>57</v>
      </c>
      <c r="K44" s="44">
        <f t="shared" si="3"/>
        <v>252.02312138728323</v>
      </c>
      <c r="L44" s="44">
        <f t="shared" si="4"/>
        <v>147.73218142548595</v>
      </c>
      <c r="M44" s="51">
        <f t="shared" si="5"/>
        <v>1.7059459824899437</v>
      </c>
    </row>
    <row r="45" spans="1:13" ht="15.75" customHeight="1" x14ac:dyDescent="0.2">
      <c r="A45" s="2">
        <f t="shared" si="0"/>
        <v>2022</v>
      </c>
      <c r="B45" s="2">
        <f t="shared" si="1"/>
        <v>8</v>
      </c>
      <c r="C45" s="21">
        <v>44774</v>
      </c>
      <c r="D45" s="2">
        <v>298</v>
      </c>
      <c r="E45" s="16">
        <f t="shared" si="2"/>
        <v>286</v>
      </c>
      <c r="F45" s="22">
        <f t="shared" si="9"/>
        <v>1.9607843137254832E-2</v>
      </c>
      <c r="G45" s="2">
        <f t="shared" si="7"/>
        <v>166.48044692737429</v>
      </c>
      <c r="H45" s="2">
        <f t="shared" si="8"/>
        <v>3079</v>
      </c>
      <c r="I45" s="2">
        <v>132</v>
      </c>
      <c r="J45" s="2">
        <v>74</v>
      </c>
      <c r="K45" s="44">
        <f t="shared" si="3"/>
        <v>305.2023121387283</v>
      </c>
      <c r="L45" s="44">
        <f t="shared" si="4"/>
        <v>191.792656587473</v>
      </c>
      <c r="M45" s="51">
        <f t="shared" si="5"/>
        <v>1.5913138572098109</v>
      </c>
    </row>
    <row r="46" spans="1:13" ht="15.75" customHeight="1" x14ac:dyDescent="0.2">
      <c r="A46" s="2">
        <f t="shared" si="0"/>
        <v>2022</v>
      </c>
      <c r="B46" s="2">
        <f t="shared" si="1"/>
        <v>9</v>
      </c>
      <c r="C46" s="21">
        <v>44805</v>
      </c>
      <c r="D46" s="2">
        <v>271</v>
      </c>
      <c r="E46" s="16">
        <f t="shared" si="2"/>
        <v>284.5</v>
      </c>
      <c r="F46" s="22">
        <f t="shared" si="9"/>
        <v>5.300353356890497E-3</v>
      </c>
      <c r="G46" s="2">
        <f t="shared" si="7"/>
        <v>151.39664804469274</v>
      </c>
      <c r="H46" s="2">
        <f t="shared" si="8"/>
        <v>3088</v>
      </c>
      <c r="I46" s="2">
        <v>102</v>
      </c>
      <c r="J46" s="2">
        <v>75</v>
      </c>
      <c r="K46" s="44">
        <f t="shared" si="3"/>
        <v>235.83815028901736</v>
      </c>
      <c r="L46" s="44">
        <f t="shared" si="4"/>
        <v>194.38444924406048</v>
      </c>
      <c r="M46" s="51">
        <f t="shared" si="5"/>
        <v>1.2132562620423892</v>
      </c>
    </row>
    <row r="47" spans="1:13" ht="15.75" customHeight="1" x14ac:dyDescent="0.2">
      <c r="A47" s="2">
        <f t="shared" si="0"/>
        <v>2022</v>
      </c>
      <c r="B47" s="2">
        <f t="shared" si="1"/>
        <v>10</v>
      </c>
      <c r="C47" s="21">
        <v>44835</v>
      </c>
      <c r="D47" s="2">
        <v>242</v>
      </c>
      <c r="E47" s="16">
        <f t="shared" si="2"/>
        <v>256.5</v>
      </c>
      <c r="F47" s="22">
        <f t="shared" si="9"/>
        <v>-1.3461538461538414E-2</v>
      </c>
      <c r="G47" s="2">
        <f t="shared" si="7"/>
        <v>135.19553072625698</v>
      </c>
      <c r="H47" s="2">
        <f t="shared" si="8"/>
        <v>3072</v>
      </c>
      <c r="I47" s="2">
        <v>108</v>
      </c>
      <c r="J47" s="2">
        <v>67</v>
      </c>
      <c r="K47" s="44">
        <f t="shared" si="3"/>
        <v>249.71098265895955</v>
      </c>
      <c r="L47" s="44">
        <f t="shared" si="4"/>
        <v>173.6501079913607</v>
      </c>
      <c r="M47" s="51">
        <f t="shared" si="5"/>
        <v>1.4380122508843067</v>
      </c>
    </row>
    <row r="48" spans="1:13" ht="15.75" customHeight="1" x14ac:dyDescent="0.2">
      <c r="A48" s="2">
        <f t="shared" si="0"/>
        <v>0</v>
      </c>
      <c r="B48" s="2">
        <f t="shared" si="1"/>
        <v>0</v>
      </c>
      <c r="C48" s="21">
        <v>44866</v>
      </c>
      <c r="D48" s="2">
        <v>278</v>
      </c>
      <c r="E48" s="16">
        <f t="shared" si="2"/>
        <v>260</v>
      </c>
      <c r="F48" s="22">
        <f t="shared" si="9"/>
        <v>-3.1657355679702071E-2</v>
      </c>
      <c r="G48" s="2">
        <f t="shared" si="7"/>
        <v>155.3072625698324</v>
      </c>
      <c r="H48" s="2">
        <f t="shared" si="8"/>
        <v>3071</v>
      </c>
      <c r="I48" s="2">
        <v>130</v>
      </c>
      <c r="J48" s="2">
        <v>80</v>
      </c>
      <c r="K48" s="44">
        <f t="shared" si="3"/>
        <v>300.5780346820809</v>
      </c>
      <c r="L48" s="44">
        <f t="shared" si="4"/>
        <v>207.34341252699781</v>
      </c>
      <c r="M48" s="51">
        <f t="shared" si="5"/>
        <v>1.4496628131021196</v>
      </c>
    </row>
    <row r="49" spans="1:13" ht="15.75" customHeight="1" x14ac:dyDescent="0.2">
      <c r="A49" s="2">
        <f t="shared" si="0"/>
        <v>0</v>
      </c>
      <c r="B49" s="2">
        <f t="shared" si="1"/>
        <v>0</v>
      </c>
      <c r="C49" s="21">
        <v>44896</v>
      </c>
      <c r="D49" s="2">
        <v>290</v>
      </c>
      <c r="E49" s="16">
        <f t="shared" si="2"/>
        <v>284</v>
      </c>
      <c r="F49" s="22">
        <f t="shared" si="9"/>
        <v>0.12698412698412698</v>
      </c>
      <c r="G49" s="2">
        <f t="shared" si="7"/>
        <v>162.01117318435755</v>
      </c>
      <c r="H49" s="2">
        <f t="shared" si="8"/>
        <v>3136</v>
      </c>
      <c r="I49" s="2">
        <v>159</v>
      </c>
      <c r="J49" s="2">
        <v>74</v>
      </c>
      <c r="K49" s="44">
        <f t="shared" si="3"/>
        <v>367.63005780346822</v>
      </c>
      <c r="L49" s="44">
        <f t="shared" si="4"/>
        <v>191.792656587473</v>
      </c>
      <c r="M49" s="51">
        <f t="shared" si="5"/>
        <v>1.9168098734572723</v>
      </c>
    </row>
    <row r="50" spans="1:13" ht="15.75" customHeight="1" x14ac:dyDescent="0.2">
      <c r="A50" s="2">
        <f t="shared" si="0"/>
        <v>2023</v>
      </c>
      <c r="B50" s="2">
        <f t="shared" si="1"/>
        <v>1</v>
      </c>
      <c r="C50" s="21">
        <v>44927</v>
      </c>
      <c r="D50" s="2">
        <v>281</v>
      </c>
      <c r="E50" s="16">
        <f t="shared" si="2"/>
        <v>285.5</v>
      </c>
      <c r="F50" s="22">
        <f t="shared" si="9"/>
        <v>0.3217592592592593</v>
      </c>
      <c r="G50" s="2">
        <f t="shared" si="7"/>
        <v>156.9832402234637</v>
      </c>
      <c r="H50" s="2">
        <f t="shared" si="8"/>
        <v>3210</v>
      </c>
      <c r="I50" s="2">
        <v>141</v>
      </c>
      <c r="J50" s="2">
        <v>82</v>
      </c>
      <c r="K50" s="44">
        <f t="shared" si="3"/>
        <v>326.01156069364163</v>
      </c>
      <c r="L50" s="44">
        <f t="shared" si="4"/>
        <v>212.52699784017278</v>
      </c>
      <c r="M50" s="51">
        <f t="shared" si="5"/>
        <v>1.5339771605808545</v>
      </c>
    </row>
    <row r="51" spans="1:13" ht="15.75" customHeight="1" x14ac:dyDescent="0.2">
      <c r="A51" s="2">
        <f t="shared" si="0"/>
        <v>2023</v>
      </c>
      <c r="B51" s="2">
        <f t="shared" si="1"/>
        <v>2</v>
      </c>
      <c r="C51" s="21">
        <v>44958</v>
      </c>
      <c r="D51" s="2">
        <v>270</v>
      </c>
      <c r="E51" s="16">
        <f t="shared" si="2"/>
        <v>275.5</v>
      </c>
      <c r="F51" s="22">
        <f t="shared" si="9"/>
        <v>0.40203562340966914</v>
      </c>
      <c r="G51" s="2">
        <f t="shared" si="7"/>
        <v>150.83798882681566</v>
      </c>
      <c r="H51" s="2">
        <f t="shared" si="8"/>
        <v>3294</v>
      </c>
      <c r="I51" s="2">
        <v>151</v>
      </c>
      <c r="J51" s="2">
        <v>72</v>
      </c>
      <c r="K51" s="44">
        <f t="shared" si="3"/>
        <v>349.1329479768786</v>
      </c>
      <c r="L51" s="44">
        <f t="shared" si="4"/>
        <v>186.60907127429803</v>
      </c>
      <c r="M51" s="51">
        <f t="shared" si="5"/>
        <v>1.8709323485335048</v>
      </c>
    </row>
    <row r="52" spans="1:13" ht="15.75" customHeight="1" x14ac:dyDescent="0.2">
      <c r="A52" s="2">
        <f t="shared" si="0"/>
        <v>2023</v>
      </c>
      <c r="B52" s="2">
        <f t="shared" si="1"/>
        <v>3</v>
      </c>
      <c r="C52" s="21">
        <v>44986</v>
      </c>
      <c r="D52" s="2">
        <v>309</v>
      </c>
      <c r="E52" s="16">
        <f t="shared" si="2"/>
        <v>289.5</v>
      </c>
      <c r="F52" s="22">
        <f t="shared" si="9"/>
        <v>0.28953229398663693</v>
      </c>
      <c r="G52" s="2">
        <f t="shared" si="7"/>
        <v>172.62569832402235</v>
      </c>
      <c r="H52" s="2">
        <f t="shared" si="8"/>
        <v>3340</v>
      </c>
      <c r="I52" s="2">
        <v>179</v>
      </c>
      <c r="J52" s="2">
        <v>106</v>
      </c>
      <c r="K52" s="44">
        <f t="shared" si="3"/>
        <v>413.87283236994222</v>
      </c>
      <c r="L52" s="44">
        <f t="shared" si="4"/>
        <v>274.73002159827212</v>
      </c>
      <c r="M52" s="51">
        <f t="shared" si="5"/>
        <v>1.5064710800887049</v>
      </c>
    </row>
    <row r="53" spans="1:13" ht="15.75" customHeight="1" x14ac:dyDescent="0.2">
      <c r="A53" s="2">
        <f t="shared" si="0"/>
        <v>2023</v>
      </c>
      <c r="B53" s="2">
        <f t="shared" si="1"/>
        <v>4</v>
      </c>
      <c r="C53" s="21">
        <v>45017</v>
      </c>
      <c r="D53" s="2">
        <v>268</v>
      </c>
      <c r="E53" s="16">
        <f t="shared" si="2"/>
        <v>288.5</v>
      </c>
      <c r="F53" s="22">
        <f t="shared" si="9"/>
        <v>0.10961538461538467</v>
      </c>
      <c r="G53" s="2">
        <f t="shared" si="7"/>
        <v>149.72067039106145</v>
      </c>
      <c r="H53" s="2">
        <f t="shared" si="8"/>
        <v>3351</v>
      </c>
      <c r="I53" s="2">
        <v>157</v>
      </c>
      <c r="J53" s="2">
        <v>79</v>
      </c>
      <c r="K53" s="44">
        <f t="shared" si="3"/>
        <v>363.00578034682081</v>
      </c>
      <c r="L53" s="44">
        <f t="shared" si="4"/>
        <v>204.75161987041037</v>
      </c>
      <c r="M53" s="51">
        <f t="shared" si="5"/>
        <v>1.7729079778541987</v>
      </c>
    </row>
    <row r="54" spans="1:13" ht="15.75" customHeight="1" x14ac:dyDescent="0.2">
      <c r="A54" s="2">
        <f t="shared" si="0"/>
        <v>2023</v>
      </c>
      <c r="B54" s="2">
        <f t="shared" si="1"/>
        <v>5</v>
      </c>
      <c r="C54" s="21">
        <v>45047</v>
      </c>
      <c r="D54" s="2">
        <v>345</v>
      </c>
      <c r="E54" s="16">
        <f t="shared" si="2"/>
        <v>306.5</v>
      </c>
      <c r="F54" s="22">
        <f t="shared" si="9"/>
        <v>5.3264604810996596E-2</v>
      </c>
      <c r="G54" s="2">
        <f t="shared" si="7"/>
        <v>192.73743016759778</v>
      </c>
      <c r="H54" s="2">
        <f t="shared" si="8"/>
        <v>3371</v>
      </c>
      <c r="I54" s="2">
        <v>209</v>
      </c>
      <c r="J54" s="2">
        <v>125</v>
      </c>
      <c r="K54" s="44">
        <f t="shared" si="3"/>
        <v>483.23699421965313</v>
      </c>
      <c r="L54" s="44">
        <f t="shared" si="4"/>
        <v>323.97408207343415</v>
      </c>
      <c r="M54" s="51">
        <f t="shared" si="5"/>
        <v>1.4915915221579958</v>
      </c>
    </row>
    <row r="55" spans="1:13" ht="15.75" customHeight="1" x14ac:dyDescent="0.2">
      <c r="A55" s="2">
        <f t="shared" si="0"/>
        <v>2023</v>
      </c>
      <c r="B55" s="2">
        <f t="shared" si="1"/>
        <v>6</v>
      </c>
      <c r="C55" s="21">
        <v>45078</v>
      </c>
      <c r="D55" s="2">
        <v>309</v>
      </c>
      <c r="E55" s="16">
        <f t="shared" si="2"/>
        <v>327</v>
      </c>
      <c r="F55" s="22">
        <f t="shared" si="9"/>
        <v>0.14736842105263159</v>
      </c>
      <c r="G55" s="2">
        <f t="shared" si="7"/>
        <v>172.62569832402235</v>
      </c>
      <c r="H55" s="2">
        <f t="shared" si="8"/>
        <v>3435</v>
      </c>
      <c r="I55" s="2">
        <v>181</v>
      </c>
      <c r="J55" s="2">
        <v>121</v>
      </c>
      <c r="K55" s="44">
        <f t="shared" si="3"/>
        <v>418.49710982658956</v>
      </c>
      <c r="L55" s="44">
        <f t="shared" si="4"/>
        <v>313.6069114470842</v>
      </c>
      <c r="M55" s="51">
        <f t="shared" si="5"/>
        <v>1.3344639245847865</v>
      </c>
    </row>
    <row r="56" spans="1:13" ht="15.75" customHeight="1" x14ac:dyDescent="0.2">
      <c r="A56" s="2">
        <f t="shared" si="0"/>
        <v>2023</v>
      </c>
      <c r="B56" s="2">
        <f t="shared" si="1"/>
        <v>7</v>
      </c>
      <c r="C56" s="21">
        <v>45108</v>
      </c>
      <c r="D56" s="2">
        <v>334</v>
      </c>
      <c r="E56" s="16">
        <f t="shared" si="2"/>
        <v>321.5</v>
      </c>
      <c r="F56" s="22">
        <f t="shared" si="9"/>
        <v>0.23892100192678223</v>
      </c>
      <c r="G56" s="2">
        <f t="shared" si="7"/>
        <v>186.59217877094972</v>
      </c>
      <c r="H56" s="2">
        <f t="shared" si="8"/>
        <v>3495</v>
      </c>
      <c r="I56" s="2">
        <v>196</v>
      </c>
      <c r="J56" s="2">
        <v>133</v>
      </c>
      <c r="K56" s="44">
        <f t="shared" si="3"/>
        <v>453.17919075144511</v>
      </c>
      <c r="L56" s="44">
        <f t="shared" si="4"/>
        <v>344.70842332613387</v>
      </c>
      <c r="M56" s="51">
        <f t="shared" si="5"/>
        <v>1.3146739681573878</v>
      </c>
    </row>
    <row r="57" spans="1:13" ht="15.75" customHeight="1" x14ac:dyDescent="0.2">
      <c r="A57" s="2">
        <f t="shared" si="0"/>
        <v>2023</v>
      </c>
      <c r="B57" s="2">
        <f t="shared" si="1"/>
        <v>8</v>
      </c>
      <c r="C57" s="21">
        <v>45139</v>
      </c>
      <c r="D57" s="2">
        <v>478</v>
      </c>
      <c r="E57" s="16">
        <f t="shared" si="2"/>
        <v>406</v>
      </c>
      <c r="F57" s="22">
        <f t="shared" si="9"/>
        <v>0.41958041958041958</v>
      </c>
      <c r="G57" s="2">
        <f t="shared" si="7"/>
        <v>267.03910614525142</v>
      </c>
      <c r="H57" s="2">
        <f t="shared" si="8"/>
        <v>3675</v>
      </c>
      <c r="I57" s="2">
        <v>295</v>
      </c>
      <c r="J57" s="2">
        <v>182</v>
      </c>
      <c r="K57" s="44">
        <f t="shared" si="3"/>
        <v>682.08092485549128</v>
      </c>
      <c r="L57" s="44">
        <f t="shared" si="4"/>
        <v>471.70626349892001</v>
      </c>
      <c r="M57" s="51">
        <f t="shared" si="5"/>
        <v>1.4459865760443797</v>
      </c>
    </row>
    <row r="58" spans="1:13" ht="15.75" customHeight="1" x14ac:dyDescent="0.2">
      <c r="A58" s="2">
        <f t="shared" si="0"/>
        <v>2023</v>
      </c>
      <c r="B58" s="2">
        <f t="shared" si="1"/>
        <v>9</v>
      </c>
      <c r="C58" s="21">
        <v>45170</v>
      </c>
      <c r="D58" s="2">
        <v>298</v>
      </c>
      <c r="E58" s="16">
        <f t="shared" si="2"/>
        <v>388</v>
      </c>
      <c r="F58" s="22">
        <f t="shared" si="9"/>
        <v>0.36379613356766249</v>
      </c>
      <c r="G58" s="2">
        <f t="shared" si="7"/>
        <v>166.48044692737429</v>
      </c>
      <c r="H58" s="2">
        <f t="shared" si="8"/>
        <v>3702</v>
      </c>
      <c r="I58" s="2">
        <v>177</v>
      </c>
      <c r="J58" s="2">
        <v>121</v>
      </c>
      <c r="K58" s="44">
        <f t="shared" si="3"/>
        <v>409.24855491329481</v>
      </c>
      <c r="L58" s="44">
        <f t="shared" si="4"/>
        <v>313.6069114470842</v>
      </c>
      <c r="M58" s="51">
        <f t="shared" si="5"/>
        <v>1.3049730091243492</v>
      </c>
    </row>
    <row r="59" spans="1:13" ht="15.75" customHeight="1" x14ac:dyDescent="0.2">
      <c r="A59" s="2">
        <f t="shared" si="0"/>
        <v>2023</v>
      </c>
      <c r="B59" s="2">
        <f t="shared" si="1"/>
        <v>10</v>
      </c>
      <c r="C59" s="21">
        <v>45200</v>
      </c>
      <c r="D59" s="2">
        <v>259</v>
      </c>
      <c r="E59" s="16">
        <f t="shared" si="2"/>
        <v>278.5</v>
      </c>
      <c r="F59" s="22">
        <f t="shared" si="9"/>
        <v>8.5769980506822607E-2</v>
      </c>
      <c r="G59" s="2">
        <f t="shared" si="7"/>
        <v>144.6927374301676</v>
      </c>
      <c r="H59" s="2">
        <f t="shared" si="8"/>
        <v>3719</v>
      </c>
      <c r="I59" s="2">
        <v>190</v>
      </c>
      <c r="J59" s="2">
        <v>69</v>
      </c>
      <c r="K59" s="44">
        <f t="shared" si="3"/>
        <v>439.30635838150289</v>
      </c>
      <c r="L59" s="44">
        <f t="shared" si="4"/>
        <v>178.83369330453561</v>
      </c>
      <c r="M59" s="51">
        <f t="shared" si="5"/>
        <v>2.4565077769400467</v>
      </c>
    </row>
    <row r="60" spans="1:13" ht="15.75" customHeight="1" x14ac:dyDescent="0.2">
      <c r="A60" s="2">
        <f t="shared" si="0"/>
        <v>0</v>
      </c>
      <c r="B60" s="2">
        <f t="shared" si="1"/>
        <v>0</v>
      </c>
      <c r="C60" s="21">
        <v>45231</v>
      </c>
      <c r="D60" s="2">
        <v>308</v>
      </c>
      <c r="E60" s="16">
        <f t="shared" si="2"/>
        <v>283.5</v>
      </c>
      <c r="F60" s="22">
        <f>+E60/E48-1</f>
        <v>9.0384615384615286E-2</v>
      </c>
      <c r="G60" s="2">
        <f>(D60/$D$13)*100</f>
        <v>172.06703910614524</v>
      </c>
      <c r="H60" s="2">
        <f t="shared" si="8"/>
        <v>3749</v>
      </c>
      <c r="I60" s="2">
        <v>260</v>
      </c>
      <c r="J60" s="2">
        <v>48</v>
      </c>
      <c r="K60" s="44">
        <f t="shared" si="3"/>
        <v>601.15606936416179</v>
      </c>
      <c r="L60" s="44">
        <f t="shared" si="4"/>
        <v>124.4060475161987</v>
      </c>
      <c r="M60" s="51">
        <f t="shared" si="5"/>
        <v>4.8322093770070644</v>
      </c>
    </row>
    <row r="61" spans="1:13" ht="15.75" customHeight="1" x14ac:dyDescent="0.2">
      <c r="A61" s="2">
        <f t="shared" ref="A61:A69" si="10">IF(B61=0,0,YEAR(C61))</f>
        <v>0</v>
      </c>
      <c r="B61" s="2">
        <f t="shared" ref="B61:B71" si="11">IF(MONTH(C61)&lt;=$N$2,MONTH(C61),0)</f>
        <v>0</v>
      </c>
      <c r="C61" s="21">
        <v>45261</v>
      </c>
      <c r="D61">
        <v>302</v>
      </c>
      <c r="E61" s="16">
        <f t="shared" si="2"/>
        <v>305</v>
      </c>
      <c r="F61" s="22">
        <f t="shared" ref="F61:F63" si="12">+E61/E49-1</f>
        <v>7.3943661971830998E-2</v>
      </c>
      <c r="G61" s="2">
        <f t="shared" ref="G61:G62" si="13">(D61/$D$13)*100</f>
        <v>168.71508379888269</v>
      </c>
      <c r="H61" s="2">
        <f t="shared" si="8"/>
        <v>3761</v>
      </c>
      <c r="I61">
        <v>324</v>
      </c>
      <c r="J61">
        <v>59</v>
      </c>
      <c r="K61" s="44">
        <f t="shared" si="3"/>
        <v>749.13294797687854</v>
      </c>
      <c r="L61" s="44">
        <f t="shared" si="4"/>
        <v>152.91576673866089</v>
      </c>
      <c r="M61" s="51">
        <f t="shared" si="5"/>
        <v>4.8989908886058586</v>
      </c>
    </row>
    <row r="62" spans="1:13" ht="15.75" customHeight="1" x14ac:dyDescent="0.2">
      <c r="A62" s="2">
        <f t="shared" si="10"/>
        <v>2024</v>
      </c>
      <c r="B62" s="2">
        <f t="shared" si="11"/>
        <v>1</v>
      </c>
      <c r="C62" s="21">
        <v>45292</v>
      </c>
      <c r="D62">
        <v>388</v>
      </c>
      <c r="E62" s="16">
        <f t="shared" si="2"/>
        <v>345</v>
      </c>
      <c r="F62" s="22">
        <f t="shared" si="12"/>
        <v>0.20840630472854649</v>
      </c>
      <c r="G62" s="2">
        <f t="shared" si="13"/>
        <v>216.75977653631287</v>
      </c>
      <c r="H62" s="2">
        <f>SUM(D51:D62)</f>
        <v>3868</v>
      </c>
      <c r="I62">
        <v>219</v>
      </c>
      <c r="J62">
        <v>64</v>
      </c>
      <c r="K62" s="44">
        <f t="shared" si="3"/>
        <v>506.35838150289015</v>
      </c>
      <c r="L62" s="44">
        <f t="shared" si="4"/>
        <v>165.87473002159828</v>
      </c>
      <c r="M62" s="51">
        <f t="shared" si="5"/>
        <v>3.0526553468208091</v>
      </c>
    </row>
    <row r="63" spans="1:13" ht="15.75" customHeight="1" x14ac:dyDescent="0.2">
      <c r="A63" s="2">
        <f t="shared" si="10"/>
        <v>2024</v>
      </c>
      <c r="B63" s="2">
        <f t="shared" si="11"/>
        <v>2</v>
      </c>
      <c r="C63" s="21">
        <v>45323</v>
      </c>
      <c r="D63">
        <v>365</v>
      </c>
      <c r="E63" s="16">
        <f>AVERAGE(D62:D63)</f>
        <v>376.5</v>
      </c>
      <c r="F63" s="22">
        <f t="shared" si="12"/>
        <v>0.36660617059891099</v>
      </c>
      <c r="G63" s="2">
        <f>(D63/$D$13)*100</f>
        <v>203.91061452513966</v>
      </c>
      <c r="H63" s="2">
        <f>SUM(D52:D63)</f>
        <v>3963</v>
      </c>
      <c r="I63">
        <v>330</v>
      </c>
      <c r="J63">
        <v>35</v>
      </c>
      <c r="K63" s="44">
        <f t="shared" si="3"/>
        <v>763.00578034682087</v>
      </c>
      <c r="L63" s="44">
        <f t="shared" si="4"/>
        <v>90.712742980561544</v>
      </c>
      <c r="M63" s="51">
        <f t="shared" si="5"/>
        <v>8.4112303881090025</v>
      </c>
    </row>
    <row r="64" spans="1:13" ht="15.75" customHeight="1" x14ac:dyDescent="0.2">
      <c r="A64" s="2">
        <f t="shared" si="10"/>
        <v>2024</v>
      </c>
      <c r="B64" s="2">
        <f t="shared" si="11"/>
        <v>3</v>
      </c>
      <c r="C64" s="21">
        <v>45352</v>
      </c>
      <c r="D64">
        <v>341</v>
      </c>
      <c r="E64" s="16">
        <f t="shared" ref="E64:E65" si="14">AVERAGE(D63:D64)</f>
        <v>353</v>
      </c>
      <c r="F64" s="22">
        <f t="shared" ref="F64" si="15">+E64/E52-1</f>
        <v>0.21934369602763382</v>
      </c>
      <c r="G64" s="2">
        <f t="shared" ref="G64" si="16">(D64/$D$13)*100</f>
        <v>190.50279329608938</v>
      </c>
      <c r="H64" s="2">
        <f t="shared" ref="H64:H65" si="17">SUM(D53:D64)</f>
        <v>3995</v>
      </c>
      <c r="I64">
        <v>296</v>
      </c>
      <c r="J64">
        <v>45</v>
      </c>
      <c r="K64" s="44">
        <f t="shared" si="3"/>
        <v>684.39306358381509</v>
      </c>
      <c r="L64" s="44">
        <f t="shared" si="4"/>
        <v>116.63066954643628</v>
      </c>
      <c r="M64" s="51">
        <f t="shared" si="5"/>
        <v>5.8680368229501187</v>
      </c>
    </row>
    <row r="65" spans="1:13" ht="15.75" customHeight="1" x14ac:dyDescent="0.2">
      <c r="A65" s="2">
        <f t="shared" si="10"/>
        <v>2024</v>
      </c>
      <c r="B65" s="2">
        <f t="shared" si="11"/>
        <v>4</v>
      </c>
      <c r="C65" s="21">
        <v>45383</v>
      </c>
      <c r="D65">
        <v>413</v>
      </c>
      <c r="E65" s="16">
        <f t="shared" si="14"/>
        <v>377</v>
      </c>
      <c r="F65" s="22">
        <f>+E65/E53-1</f>
        <v>0.3067590987868285</v>
      </c>
      <c r="G65" s="2">
        <f t="shared" ref="G65:G70" si="18">(D65/$D$13)*100</f>
        <v>230.72625698324023</v>
      </c>
      <c r="H65" s="2">
        <f t="shared" si="17"/>
        <v>4140</v>
      </c>
      <c r="I65">
        <v>354</v>
      </c>
      <c r="J65">
        <v>59</v>
      </c>
      <c r="K65" s="44">
        <f t="shared" si="3"/>
        <v>818.49710982658962</v>
      </c>
      <c r="L65" s="44">
        <f t="shared" si="4"/>
        <v>152.91576673866089</v>
      </c>
      <c r="M65" s="51">
        <f t="shared" si="5"/>
        <v>5.3526011560693645</v>
      </c>
    </row>
    <row r="66" spans="1:13" ht="15.75" customHeight="1" x14ac:dyDescent="0.2">
      <c r="A66" s="2">
        <f t="shared" si="10"/>
        <v>2024</v>
      </c>
      <c r="B66" s="2">
        <f t="shared" si="11"/>
        <v>5</v>
      </c>
      <c r="C66" s="21">
        <v>45413</v>
      </c>
      <c r="D66">
        <v>463</v>
      </c>
      <c r="E66" s="16">
        <f t="shared" ref="E66:E67" si="19">AVERAGE(D65:D66)</f>
        <v>438</v>
      </c>
      <c r="F66" s="22">
        <f>+E66/E54-1</f>
        <v>0.4290375203915171</v>
      </c>
      <c r="G66" s="2">
        <f t="shared" si="18"/>
        <v>258.65921787709499</v>
      </c>
      <c r="H66" s="2">
        <f t="shared" ref="H66" si="20">SUM(D55:D66)</f>
        <v>4258</v>
      </c>
      <c r="I66">
        <v>404</v>
      </c>
      <c r="J66">
        <v>59</v>
      </c>
      <c r="K66" s="44">
        <f>(I66/AVERAGE($I$2:$I$13))*100</f>
        <v>934.10404624277453</v>
      </c>
      <c r="L66" s="44">
        <f>(J66/AVERAGE($J$2:$J$13))*100</f>
        <v>152.91576673866089</v>
      </c>
      <c r="M66" s="51">
        <f t="shared" si="5"/>
        <v>6.1086182685085406</v>
      </c>
    </row>
    <row r="67" spans="1:13" ht="15.75" customHeight="1" x14ac:dyDescent="0.2">
      <c r="A67" s="2">
        <f t="shared" si="10"/>
        <v>2024</v>
      </c>
      <c r="B67" s="2">
        <f t="shared" si="11"/>
        <v>6</v>
      </c>
      <c r="C67" s="21">
        <v>45444</v>
      </c>
      <c r="D67">
        <v>388</v>
      </c>
      <c r="E67" s="16">
        <f t="shared" si="19"/>
        <v>425.5</v>
      </c>
      <c r="F67" s="22">
        <f>+E67/E55-1</f>
        <v>0.30122324159021407</v>
      </c>
      <c r="G67" s="2">
        <f t="shared" si="18"/>
        <v>216.75977653631287</v>
      </c>
      <c r="H67" s="2">
        <f>SUM(D56:D67)</f>
        <v>4337</v>
      </c>
      <c r="I67">
        <v>341</v>
      </c>
      <c r="J67">
        <v>47</v>
      </c>
      <c r="K67" s="44">
        <f>(I67/AVERAGE($I$2:$I$13))*100</f>
        <v>788.43930635838149</v>
      </c>
      <c r="L67" s="44">
        <f>(J67/AVERAGE($J$2:$J$13))*100</f>
        <v>121.81425485961121</v>
      </c>
      <c r="M67" s="51">
        <f t="shared" ref="M67:M70" si="21">K67/L67</f>
        <v>6.4724716107079914</v>
      </c>
    </row>
    <row r="68" spans="1:13" ht="15.75" customHeight="1" x14ac:dyDescent="0.2">
      <c r="A68" s="2">
        <f t="shared" si="10"/>
        <v>2024</v>
      </c>
      <c r="B68" s="2">
        <f t="shared" si="11"/>
        <v>7</v>
      </c>
      <c r="C68" s="21">
        <v>45474</v>
      </c>
      <c r="D68">
        <v>481</v>
      </c>
      <c r="E68" s="16">
        <f t="shared" ref="E68:E71" si="22">AVERAGE(D67:D68)</f>
        <v>434.5</v>
      </c>
      <c r="F68" s="22">
        <f>+E68/E56-1</f>
        <v>0.35147744945567649</v>
      </c>
      <c r="G68" s="68">
        <f t="shared" si="18"/>
        <v>268.71508379888269</v>
      </c>
      <c r="H68" s="2">
        <f>SUM(D57:D68)</f>
        <v>4484</v>
      </c>
      <c r="I68">
        <v>427</v>
      </c>
      <c r="J68">
        <v>54</v>
      </c>
      <c r="K68" s="69">
        <f>(I68/AVERAGE($I$2:$I$13))*100</f>
        <v>987.28323699421969</v>
      </c>
      <c r="L68" s="69">
        <f>(J68/AVERAGE($J$2:$J$13))*100</f>
        <v>139.95680345572353</v>
      </c>
      <c r="M68" s="51">
        <f t="shared" si="21"/>
        <v>7.0541996717333912</v>
      </c>
    </row>
    <row r="69" spans="1:13" ht="15.75" customHeight="1" x14ac:dyDescent="0.2">
      <c r="A69" s="2">
        <f t="shared" si="10"/>
        <v>2024</v>
      </c>
      <c r="B69" s="2">
        <f t="shared" si="11"/>
        <v>8</v>
      </c>
      <c r="C69" s="21">
        <v>45505</v>
      </c>
      <c r="D69">
        <v>540</v>
      </c>
      <c r="E69" s="16">
        <f t="shared" si="22"/>
        <v>510.5</v>
      </c>
      <c r="F69" s="22">
        <f t="shared" ref="F69:F71" si="23">+E69/E57-1</f>
        <v>0.25738916256157629</v>
      </c>
      <c r="G69" s="75">
        <f t="shared" si="18"/>
        <v>301.67597765363132</v>
      </c>
      <c r="H69" s="2">
        <f t="shared" ref="H69:H70" si="24">SUM(D58:D69)</f>
        <v>4546</v>
      </c>
      <c r="I69">
        <v>488</v>
      </c>
      <c r="J69">
        <v>52</v>
      </c>
      <c r="K69" s="69">
        <f t="shared" ref="K69:K71" si="25">(I69/AVERAGE($I$2:$I$13))*100</f>
        <v>1128.3236994219653</v>
      </c>
      <c r="L69" s="69">
        <f t="shared" ref="L69:L71" si="26">(J69/AVERAGE($J$2:$J$13))*100</f>
        <v>134.77321814254859</v>
      </c>
      <c r="M69" s="51">
        <f t="shared" si="21"/>
        <v>8.3720171928264424</v>
      </c>
    </row>
    <row r="70" spans="1:13" ht="15.75" customHeight="1" x14ac:dyDescent="0.2">
      <c r="A70" s="2">
        <f>IF(B70=0,0,YEAR(C70))</f>
        <v>2024</v>
      </c>
      <c r="B70" s="2">
        <f t="shared" si="11"/>
        <v>9</v>
      </c>
      <c r="C70" s="21">
        <v>45536</v>
      </c>
      <c r="D70">
        <v>462</v>
      </c>
      <c r="E70" s="16">
        <f t="shared" si="22"/>
        <v>501</v>
      </c>
      <c r="F70" s="22">
        <f t="shared" si="23"/>
        <v>0.29123711340206193</v>
      </c>
      <c r="G70" s="75">
        <f t="shared" si="18"/>
        <v>258.10055865921788</v>
      </c>
      <c r="H70" s="2">
        <f t="shared" si="24"/>
        <v>4710</v>
      </c>
      <c r="I70">
        <v>411</v>
      </c>
      <c r="J70">
        <v>51</v>
      </c>
      <c r="K70" s="69">
        <f t="shared" si="25"/>
        <v>950.28901734104045</v>
      </c>
      <c r="L70" s="69">
        <f t="shared" si="26"/>
        <v>132.18142548596111</v>
      </c>
      <c r="M70" s="51">
        <f t="shared" si="21"/>
        <v>7.1892780233480682</v>
      </c>
    </row>
    <row r="71" spans="1:13" ht="15.75" customHeight="1" x14ac:dyDescent="0.2">
      <c r="A71" s="2">
        <f>IF(B71=0,0,YEAR(C71))</f>
        <v>2024</v>
      </c>
      <c r="B71" s="2">
        <f t="shared" si="11"/>
        <v>10</v>
      </c>
      <c r="C71" s="21">
        <v>45566</v>
      </c>
      <c r="D71">
        <v>529</v>
      </c>
      <c r="E71" s="16">
        <f>AVERAGE(D70:D71)</f>
        <v>495.5</v>
      </c>
      <c r="F71" s="22">
        <f t="shared" si="23"/>
        <v>0.7791741472172351</v>
      </c>
      <c r="G71" s="75">
        <f>(D71/$D$13)*100</f>
        <v>295.53072625698326</v>
      </c>
      <c r="H71" s="2">
        <f>SUM(D60:D71)</f>
        <v>4980</v>
      </c>
      <c r="I71">
        <v>459</v>
      </c>
      <c r="J71">
        <v>70</v>
      </c>
      <c r="K71" s="69">
        <f t="shared" si="25"/>
        <v>1061.2716763005781</v>
      </c>
      <c r="L71" s="69">
        <f t="shared" si="26"/>
        <v>181.42548596112309</v>
      </c>
      <c r="M71" s="51">
        <f>K71/L71</f>
        <v>5.8496284062758059</v>
      </c>
    </row>
    <row r="72" spans="1:13" ht="15.75" customHeight="1" x14ac:dyDescent="0.2"/>
    <row r="73" spans="1:13" ht="15.75" customHeight="1" x14ac:dyDescent="0.2"/>
    <row r="74" spans="1:13" ht="15.75" customHeight="1" x14ac:dyDescent="0.2"/>
    <row r="75" spans="1:13" ht="15.75" customHeight="1" x14ac:dyDescent="0.2"/>
    <row r="76" spans="1:13" ht="15.75" customHeight="1" x14ac:dyDescent="0.2"/>
    <row r="77" spans="1:13" ht="15.75" customHeight="1" x14ac:dyDescent="0.2"/>
    <row r="78" spans="1:13" ht="15.75" customHeight="1" x14ac:dyDescent="0.2"/>
    <row r="79" spans="1:13" ht="15.75" customHeight="1" x14ac:dyDescent="0.2"/>
    <row r="80" spans="1:1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9E40C-71A5-4C42-B3EE-11413C30078D}">
  <dimension ref="A1:M105"/>
  <sheetViews>
    <sheetView tabSelected="1" workbookViewId="0">
      <pane xSplit="1" ySplit="1" topLeftCell="B63" activePane="bottomRight" state="frozen"/>
      <selection pane="topRight" activeCell="B1" sqref="B1"/>
      <selection pane="bottomLeft" activeCell="A2" sqref="A2"/>
      <selection pane="bottomRight" activeCell="K106" sqref="K106"/>
    </sheetView>
  </sheetViews>
  <sheetFormatPr baseColWidth="10" defaultRowHeight="16" x14ac:dyDescent="0.2"/>
  <cols>
    <col min="9" max="9" width="12.1640625" bestFit="1" customWidth="1"/>
  </cols>
  <sheetData>
    <row r="1" spans="1:11" ht="37" thickBot="1" x14ac:dyDescent="0.25">
      <c r="A1" s="71"/>
      <c r="B1" s="72" t="s">
        <v>57</v>
      </c>
      <c r="C1" s="72" t="s">
        <v>58</v>
      </c>
      <c r="D1" s="72" t="s">
        <v>59</v>
      </c>
      <c r="E1" s="72" t="s">
        <v>60</v>
      </c>
      <c r="F1" s="76" t="s">
        <v>61</v>
      </c>
      <c r="G1" s="76" t="s">
        <v>62</v>
      </c>
      <c r="H1" s="76" t="s">
        <v>63</v>
      </c>
    </row>
    <row r="2" spans="1:11" x14ac:dyDescent="0.2">
      <c r="A2" s="73">
        <v>42370</v>
      </c>
      <c r="B2" s="74">
        <v>2060463</v>
      </c>
      <c r="C2" s="74">
        <v>1706824</v>
      </c>
      <c r="D2" s="74">
        <v>314487</v>
      </c>
      <c r="E2" s="74">
        <v>432882</v>
      </c>
      <c r="F2">
        <f>B2+C2</f>
        <v>3767287</v>
      </c>
      <c r="G2">
        <f>D2+E2</f>
        <v>747369</v>
      </c>
      <c r="H2">
        <f>G2+F2</f>
        <v>4514656</v>
      </c>
      <c r="I2">
        <f>H2</f>
        <v>4514656</v>
      </c>
      <c r="J2">
        <f t="shared" ref="J2:J65" si="0">ROUND((G2/AVERAGE($G$2:$G$13))*100,1)</f>
        <v>103.2</v>
      </c>
      <c r="K2">
        <f>ROUND((H2/AVERAGE($H$2:$H$13))*100,1)</f>
        <v>98.8</v>
      </c>
    </row>
    <row r="3" spans="1:11" x14ac:dyDescent="0.2">
      <c r="A3" s="73">
        <v>42401</v>
      </c>
      <c r="B3" s="74">
        <v>2053807</v>
      </c>
      <c r="C3" s="74">
        <v>1697446</v>
      </c>
      <c r="D3" s="74">
        <v>319568</v>
      </c>
      <c r="E3" s="74">
        <v>435512</v>
      </c>
      <c r="F3">
        <f t="shared" ref="F3:F66" si="1">B3+C3</f>
        <v>3751253</v>
      </c>
      <c r="G3">
        <f t="shared" ref="G3:G66" si="2">D3+E3</f>
        <v>755080</v>
      </c>
      <c r="H3">
        <f t="shared" ref="H3:H66" si="3">G3+F3</f>
        <v>4506333</v>
      </c>
      <c r="I3">
        <f>(H3/I2)*H2</f>
        <v>4506333</v>
      </c>
      <c r="J3">
        <f t="shared" si="0"/>
        <v>104.2</v>
      </c>
      <c r="K3">
        <f t="shared" ref="K3:K66" si="4">ROUND((H3/AVERAGE($H$2:$H$13))*100,1)</f>
        <v>98.6</v>
      </c>
    </row>
    <row r="4" spans="1:11" x14ac:dyDescent="0.2">
      <c r="A4" s="73">
        <v>42430</v>
      </c>
      <c r="B4" s="74">
        <v>2056203</v>
      </c>
      <c r="C4" s="74">
        <v>1705224</v>
      </c>
      <c r="D4" s="74">
        <v>311100</v>
      </c>
      <c r="E4" s="74">
        <v>429434</v>
      </c>
      <c r="F4">
        <f t="shared" si="1"/>
        <v>3761427</v>
      </c>
      <c r="G4">
        <f t="shared" si="2"/>
        <v>740534</v>
      </c>
      <c r="H4">
        <f t="shared" si="3"/>
        <v>4501961</v>
      </c>
      <c r="I4">
        <f t="shared" ref="I4:I48" si="5">(H4/I3)*H3</f>
        <v>4501961</v>
      </c>
      <c r="J4">
        <f t="shared" si="0"/>
        <v>102.2</v>
      </c>
      <c r="K4">
        <f t="shared" si="4"/>
        <v>98.5</v>
      </c>
    </row>
    <row r="5" spans="1:11" x14ac:dyDescent="0.2">
      <c r="A5" s="73">
        <v>42461</v>
      </c>
      <c r="B5" s="74">
        <v>2068813</v>
      </c>
      <c r="C5" s="74">
        <v>1716557</v>
      </c>
      <c r="D5" s="74">
        <v>300281</v>
      </c>
      <c r="E5" s="74">
        <v>408911</v>
      </c>
      <c r="F5">
        <f t="shared" si="1"/>
        <v>3785370</v>
      </c>
      <c r="G5">
        <f t="shared" si="2"/>
        <v>709192</v>
      </c>
      <c r="H5">
        <f t="shared" si="3"/>
        <v>4494562</v>
      </c>
      <c r="I5">
        <f t="shared" si="5"/>
        <v>4494562</v>
      </c>
      <c r="J5">
        <f t="shared" si="0"/>
        <v>97.9</v>
      </c>
      <c r="K5">
        <f t="shared" si="4"/>
        <v>98.4</v>
      </c>
    </row>
    <row r="6" spans="1:11" x14ac:dyDescent="0.2">
      <c r="A6" s="73">
        <v>42491</v>
      </c>
      <c r="B6" s="74">
        <v>2087565</v>
      </c>
      <c r="C6" s="74">
        <v>1743723</v>
      </c>
      <c r="D6" s="74">
        <v>292917</v>
      </c>
      <c r="E6" s="74">
        <v>404117</v>
      </c>
      <c r="F6">
        <f t="shared" si="1"/>
        <v>3831288</v>
      </c>
      <c r="G6">
        <f t="shared" si="2"/>
        <v>697034</v>
      </c>
      <c r="H6">
        <f t="shared" si="3"/>
        <v>4528322</v>
      </c>
      <c r="I6">
        <f t="shared" si="5"/>
        <v>4528321.9999999991</v>
      </c>
      <c r="J6">
        <f t="shared" si="0"/>
        <v>96.2</v>
      </c>
      <c r="K6">
        <f t="shared" si="4"/>
        <v>99.1</v>
      </c>
    </row>
    <row r="7" spans="1:11" x14ac:dyDescent="0.2">
      <c r="A7" s="73">
        <v>42522</v>
      </c>
      <c r="B7" s="74">
        <v>2091964</v>
      </c>
      <c r="C7" s="74">
        <v>1754451</v>
      </c>
      <c r="D7" s="74">
        <v>303248</v>
      </c>
      <c r="E7" s="74">
        <v>417845</v>
      </c>
      <c r="F7">
        <f t="shared" si="1"/>
        <v>3846415</v>
      </c>
      <c r="G7">
        <f t="shared" si="2"/>
        <v>721093</v>
      </c>
      <c r="H7">
        <f t="shared" si="3"/>
        <v>4567508</v>
      </c>
      <c r="I7">
        <f t="shared" si="5"/>
        <v>4567508.0000000009</v>
      </c>
      <c r="J7">
        <f t="shared" si="0"/>
        <v>99.6</v>
      </c>
      <c r="K7">
        <f t="shared" si="4"/>
        <v>100</v>
      </c>
    </row>
    <row r="8" spans="1:11" x14ac:dyDescent="0.2">
      <c r="A8" s="73">
        <v>42552</v>
      </c>
      <c r="B8" s="74">
        <v>2093170</v>
      </c>
      <c r="C8" s="74">
        <v>1756827</v>
      </c>
      <c r="D8" s="74">
        <v>303703</v>
      </c>
      <c r="E8" s="74">
        <v>415063</v>
      </c>
      <c r="F8">
        <f t="shared" si="1"/>
        <v>3849997</v>
      </c>
      <c r="G8">
        <f t="shared" si="2"/>
        <v>718766</v>
      </c>
      <c r="H8">
        <f t="shared" si="3"/>
        <v>4568763</v>
      </c>
      <c r="I8">
        <f t="shared" si="5"/>
        <v>4568762.9999999991</v>
      </c>
      <c r="J8">
        <f t="shared" si="0"/>
        <v>99.2</v>
      </c>
      <c r="K8">
        <f t="shared" si="4"/>
        <v>100</v>
      </c>
    </row>
    <row r="9" spans="1:11" x14ac:dyDescent="0.2">
      <c r="A9" s="73">
        <v>42583</v>
      </c>
      <c r="B9" s="74">
        <v>2124453</v>
      </c>
      <c r="C9" s="74">
        <v>1797864</v>
      </c>
      <c r="D9" s="74">
        <v>296618</v>
      </c>
      <c r="E9" s="74">
        <v>408314</v>
      </c>
      <c r="F9">
        <f t="shared" si="1"/>
        <v>3922317</v>
      </c>
      <c r="G9">
        <f t="shared" si="2"/>
        <v>704932</v>
      </c>
      <c r="H9">
        <f t="shared" si="3"/>
        <v>4627249</v>
      </c>
      <c r="I9">
        <f t="shared" si="5"/>
        <v>4627249.0000000009</v>
      </c>
      <c r="J9">
        <f t="shared" si="0"/>
        <v>97.3</v>
      </c>
      <c r="K9">
        <f t="shared" si="4"/>
        <v>101.3</v>
      </c>
    </row>
    <row r="10" spans="1:11" x14ac:dyDescent="0.2">
      <c r="A10" s="73">
        <v>42614</v>
      </c>
      <c r="B10" s="74">
        <v>2128438</v>
      </c>
      <c r="C10" s="74">
        <v>1804162</v>
      </c>
      <c r="D10" s="74">
        <v>294721</v>
      </c>
      <c r="E10" s="74">
        <v>407517</v>
      </c>
      <c r="F10">
        <f t="shared" si="1"/>
        <v>3932600</v>
      </c>
      <c r="G10">
        <f t="shared" si="2"/>
        <v>702238</v>
      </c>
      <c r="H10">
        <f t="shared" si="3"/>
        <v>4634838</v>
      </c>
      <c r="I10">
        <f t="shared" si="5"/>
        <v>4634837.9999999991</v>
      </c>
      <c r="J10">
        <f t="shared" si="0"/>
        <v>97</v>
      </c>
      <c r="K10">
        <f t="shared" si="4"/>
        <v>101.4</v>
      </c>
    </row>
    <row r="11" spans="1:11" x14ac:dyDescent="0.2">
      <c r="A11" s="73">
        <v>42644</v>
      </c>
      <c r="B11" s="74">
        <v>2111618</v>
      </c>
      <c r="C11" s="74">
        <v>1783965</v>
      </c>
      <c r="D11" s="74">
        <v>307842</v>
      </c>
      <c r="E11" s="74">
        <v>420968</v>
      </c>
      <c r="F11">
        <f t="shared" si="1"/>
        <v>3895583</v>
      </c>
      <c r="G11">
        <f t="shared" si="2"/>
        <v>728810</v>
      </c>
      <c r="H11">
        <f t="shared" si="3"/>
        <v>4624393</v>
      </c>
      <c r="I11">
        <f t="shared" si="5"/>
        <v>4624393.0000000009</v>
      </c>
      <c r="J11">
        <f t="shared" si="0"/>
        <v>100.6</v>
      </c>
      <c r="K11">
        <f t="shared" si="4"/>
        <v>101.2</v>
      </c>
    </row>
    <row r="12" spans="1:11" x14ac:dyDescent="0.2">
      <c r="A12" s="73">
        <v>42675</v>
      </c>
      <c r="B12" s="74">
        <v>2110219</v>
      </c>
      <c r="C12" s="74">
        <v>1785020</v>
      </c>
      <c r="D12" s="74">
        <v>314123</v>
      </c>
      <c r="E12" s="74">
        <v>428878</v>
      </c>
      <c r="F12">
        <f t="shared" si="1"/>
        <v>3895239</v>
      </c>
      <c r="G12">
        <f t="shared" si="2"/>
        <v>743001</v>
      </c>
      <c r="H12">
        <f t="shared" si="3"/>
        <v>4638240</v>
      </c>
      <c r="I12">
        <f t="shared" si="5"/>
        <v>4638239.9999999991</v>
      </c>
      <c r="J12">
        <f t="shared" si="0"/>
        <v>102.6</v>
      </c>
      <c r="K12">
        <f t="shared" si="4"/>
        <v>101.5</v>
      </c>
    </row>
    <row r="13" spans="1:11" x14ac:dyDescent="0.2">
      <c r="A13" s="73">
        <v>42705</v>
      </c>
      <c r="B13" s="74">
        <v>2113571</v>
      </c>
      <c r="C13" s="74">
        <v>1790970</v>
      </c>
      <c r="D13" s="74">
        <v>308464</v>
      </c>
      <c r="E13" s="74">
        <v>415431</v>
      </c>
      <c r="F13">
        <f t="shared" si="1"/>
        <v>3904541</v>
      </c>
      <c r="G13">
        <f t="shared" si="2"/>
        <v>723895</v>
      </c>
      <c r="H13">
        <f t="shared" si="3"/>
        <v>4628436</v>
      </c>
      <c r="I13">
        <f t="shared" si="5"/>
        <v>4628436.0000000009</v>
      </c>
      <c r="J13">
        <f t="shared" si="0"/>
        <v>99.9</v>
      </c>
      <c r="K13">
        <f t="shared" si="4"/>
        <v>101.3</v>
      </c>
    </row>
    <row r="14" spans="1:11" x14ac:dyDescent="0.2">
      <c r="A14" s="73">
        <v>42736</v>
      </c>
      <c r="B14" s="74">
        <v>2106071</v>
      </c>
      <c r="C14" s="74">
        <v>1786261</v>
      </c>
      <c r="D14" s="74">
        <v>321753</v>
      </c>
      <c r="E14" s="74">
        <v>432576</v>
      </c>
      <c r="F14">
        <f t="shared" si="1"/>
        <v>3892332</v>
      </c>
      <c r="G14">
        <f t="shared" si="2"/>
        <v>754329</v>
      </c>
      <c r="H14">
        <f t="shared" si="3"/>
        <v>4646661</v>
      </c>
      <c r="I14">
        <f t="shared" si="5"/>
        <v>4646660.9999999991</v>
      </c>
      <c r="J14">
        <f t="shared" si="0"/>
        <v>104.1</v>
      </c>
      <c r="K14">
        <f t="shared" si="4"/>
        <v>101.7</v>
      </c>
    </row>
    <row r="15" spans="1:11" x14ac:dyDescent="0.2">
      <c r="A15" s="73">
        <v>42767</v>
      </c>
      <c r="B15" s="74">
        <v>2103418</v>
      </c>
      <c r="C15" s="74">
        <v>1785134</v>
      </c>
      <c r="D15" s="74">
        <v>330118</v>
      </c>
      <c r="E15" s="74">
        <v>443365</v>
      </c>
      <c r="F15">
        <f t="shared" si="1"/>
        <v>3888552</v>
      </c>
      <c r="G15">
        <f t="shared" si="2"/>
        <v>773483</v>
      </c>
      <c r="H15">
        <f t="shared" si="3"/>
        <v>4662035</v>
      </c>
      <c r="I15">
        <f t="shared" si="5"/>
        <v>4662035.0000000009</v>
      </c>
      <c r="J15">
        <f t="shared" si="0"/>
        <v>106.8</v>
      </c>
      <c r="K15">
        <f t="shared" si="4"/>
        <v>102</v>
      </c>
    </row>
    <row r="16" spans="1:11" x14ac:dyDescent="0.2">
      <c r="A16" s="73">
        <v>42795</v>
      </c>
      <c r="B16" s="74">
        <v>2117925</v>
      </c>
      <c r="C16" s="74">
        <v>1803947</v>
      </c>
      <c r="D16" s="74">
        <v>305382</v>
      </c>
      <c r="E16" s="74">
        <v>415158</v>
      </c>
      <c r="F16">
        <f t="shared" si="1"/>
        <v>3921872</v>
      </c>
      <c r="G16">
        <f t="shared" si="2"/>
        <v>720540</v>
      </c>
      <c r="H16">
        <f t="shared" si="3"/>
        <v>4642412</v>
      </c>
      <c r="I16">
        <f t="shared" si="5"/>
        <v>4642411.9999999991</v>
      </c>
      <c r="J16">
        <f t="shared" si="0"/>
        <v>99.5</v>
      </c>
      <c r="K16">
        <f t="shared" si="4"/>
        <v>101.6</v>
      </c>
    </row>
    <row r="17" spans="1:11" x14ac:dyDescent="0.2">
      <c r="A17" s="73">
        <v>42826</v>
      </c>
      <c r="B17" s="74">
        <v>2107620</v>
      </c>
      <c r="C17" s="74">
        <v>1796153</v>
      </c>
      <c r="D17" s="74">
        <v>324249</v>
      </c>
      <c r="E17" s="74">
        <v>434635</v>
      </c>
      <c r="F17">
        <f t="shared" si="1"/>
        <v>3903773</v>
      </c>
      <c r="G17">
        <f t="shared" si="2"/>
        <v>758884</v>
      </c>
      <c r="H17">
        <f t="shared" si="3"/>
        <v>4662657</v>
      </c>
      <c r="I17">
        <f t="shared" si="5"/>
        <v>4662657.0000000009</v>
      </c>
      <c r="J17">
        <f t="shared" si="0"/>
        <v>104.8</v>
      </c>
      <c r="K17">
        <f t="shared" si="4"/>
        <v>102</v>
      </c>
    </row>
    <row r="18" spans="1:11" x14ac:dyDescent="0.2">
      <c r="A18" s="73">
        <v>42856</v>
      </c>
      <c r="B18" s="74">
        <v>2122552</v>
      </c>
      <c r="C18" s="74">
        <v>1815255</v>
      </c>
      <c r="D18" s="74">
        <v>301407</v>
      </c>
      <c r="E18" s="74">
        <v>409510</v>
      </c>
      <c r="F18">
        <f t="shared" si="1"/>
        <v>3937807</v>
      </c>
      <c r="G18">
        <f t="shared" si="2"/>
        <v>710917</v>
      </c>
      <c r="H18">
        <f t="shared" si="3"/>
        <v>4648724</v>
      </c>
      <c r="I18">
        <f t="shared" si="5"/>
        <v>4648723.9999999991</v>
      </c>
      <c r="J18">
        <f t="shared" si="0"/>
        <v>98.1</v>
      </c>
      <c r="K18">
        <f t="shared" si="4"/>
        <v>101.7</v>
      </c>
    </row>
    <row r="19" spans="1:11" x14ac:dyDescent="0.2">
      <c r="A19" s="73">
        <v>42887</v>
      </c>
      <c r="B19" s="74">
        <v>2131725</v>
      </c>
      <c r="C19" s="74">
        <v>1831379</v>
      </c>
      <c r="D19" s="74">
        <v>309463</v>
      </c>
      <c r="E19" s="74">
        <v>416583</v>
      </c>
      <c r="F19">
        <f t="shared" si="1"/>
        <v>3963104</v>
      </c>
      <c r="G19">
        <f t="shared" si="2"/>
        <v>726046</v>
      </c>
      <c r="H19">
        <f t="shared" si="3"/>
        <v>4689150</v>
      </c>
      <c r="I19">
        <f t="shared" si="5"/>
        <v>4689150.0000000009</v>
      </c>
      <c r="J19">
        <f t="shared" si="0"/>
        <v>100.2</v>
      </c>
      <c r="K19">
        <f t="shared" si="4"/>
        <v>102.6</v>
      </c>
    </row>
    <row r="20" spans="1:11" x14ac:dyDescent="0.2">
      <c r="A20" s="73">
        <v>42917</v>
      </c>
      <c r="B20" s="74">
        <v>2105753</v>
      </c>
      <c r="C20" s="74">
        <v>1801053</v>
      </c>
      <c r="D20" s="74">
        <v>367118</v>
      </c>
      <c r="E20" s="74">
        <v>462721</v>
      </c>
      <c r="F20">
        <f t="shared" si="1"/>
        <v>3906806</v>
      </c>
      <c r="G20">
        <f t="shared" si="2"/>
        <v>829839</v>
      </c>
      <c r="H20">
        <f t="shared" si="3"/>
        <v>4736645</v>
      </c>
      <c r="I20">
        <f t="shared" si="5"/>
        <v>4736645</v>
      </c>
      <c r="J20">
        <f t="shared" si="0"/>
        <v>114.6</v>
      </c>
      <c r="K20">
        <f t="shared" si="4"/>
        <v>103.7</v>
      </c>
    </row>
    <row r="21" spans="1:11" x14ac:dyDescent="0.2">
      <c r="A21" s="73">
        <v>42948</v>
      </c>
      <c r="B21" s="74">
        <v>2122575</v>
      </c>
      <c r="C21" s="74">
        <v>1823068</v>
      </c>
      <c r="D21" s="74">
        <v>365468</v>
      </c>
      <c r="E21" s="74">
        <v>461321</v>
      </c>
      <c r="F21">
        <f t="shared" si="1"/>
        <v>3945643</v>
      </c>
      <c r="G21">
        <f t="shared" si="2"/>
        <v>826789</v>
      </c>
      <c r="H21">
        <f t="shared" si="3"/>
        <v>4772432</v>
      </c>
      <c r="I21">
        <f t="shared" si="5"/>
        <v>4772432</v>
      </c>
      <c r="J21">
        <f t="shared" si="0"/>
        <v>114.1</v>
      </c>
      <c r="K21">
        <f t="shared" si="4"/>
        <v>104.4</v>
      </c>
    </row>
    <row r="22" spans="1:11" x14ac:dyDescent="0.2">
      <c r="A22" s="73">
        <v>42979</v>
      </c>
      <c r="B22" s="74">
        <v>2156076</v>
      </c>
      <c r="C22" s="74">
        <v>1866913</v>
      </c>
      <c r="D22" s="74">
        <v>317232</v>
      </c>
      <c r="E22" s="74">
        <v>419932</v>
      </c>
      <c r="F22">
        <f t="shared" si="1"/>
        <v>4022989</v>
      </c>
      <c r="G22">
        <f t="shared" si="2"/>
        <v>737164</v>
      </c>
      <c r="H22">
        <f t="shared" si="3"/>
        <v>4760153</v>
      </c>
      <c r="I22">
        <f t="shared" si="5"/>
        <v>4760153</v>
      </c>
      <c r="J22">
        <f t="shared" si="0"/>
        <v>101.8</v>
      </c>
      <c r="K22">
        <f t="shared" si="4"/>
        <v>104.2</v>
      </c>
    </row>
    <row r="23" spans="1:11" x14ac:dyDescent="0.2">
      <c r="A23" s="73">
        <v>43009</v>
      </c>
      <c r="B23" s="74">
        <v>2120571</v>
      </c>
      <c r="C23" s="74">
        <v>1822632</v>
      </c>
      <c r="D23" s="74">
        <v>353553</v>
      </c>
      <c r="E23" s="74">
        <v>453637</v>
      </c>
      <c r="F23">
        <f t="shared" si="1"/>
        <v>3943203</v>
      </c>
      <c r="G23">
        <f t="shared" si="2"/>
        <v>807190</v>
      </c>
      <c r="H23">
        <f t="shared" si="3"/>
        <v>4750393</v>
      </c>
      <c r="I23">
        <f t="shared" si="5"/>
        <v>4750393</v>
      </c>
      <c r="J23">
        <f t="shared" si="0"/>
        <v>111.4</v>
      </c>
      <c r="K23">
        <f t="shared" si="4"/>
        <v>104</v>
      </c>
    </row>
    <row r="24" spans="1:11" x14ac:dyDescent="0.2">
      <c r="A24" s="73">
        <v>43040</v>
      </c>
      <c r="B24" s="74">
        <v>2132898</v>
      </c>
      <c r="C24" s="74">
        <v>1841804</v>
      </c>
      <c r="D24" s="74">
        <v>327558</v>
      </c>
      <c r="E24" s="74">
        <v>430087</v>
      </c>
      <c r="F24">
        <f t="shared" si="1"/>
        <v>3974702</v>
      </c>
      <c r="G24">
        <f t="shared" si="2"/>
        <v>757645</v>
      </c>
      <c r="H24">
        <f t="shared" si="3"/>
        <v>4732347</v>
      </c>
      <c r="I24">
        <f t="shared" si="5"/>
        <v>4732347</v>
      </c>
      <c r="J24">
        <f t="shared" si="0"/>
        <v>104.6</v>
      </c>
      <c r="K24">
        <f t="shared" si="4"/>
        <v>103.6</v>
      </c>
    </row>
    <row r="25" spans="1:11" x14ac:dyDescent="0.2">
      <c r="A25" s="73">
        <v>43070</v>
      </c>
      <c r="B25" s="74">
        <v>2129330</v>
      </c>
      <c r="C25" s="74">
        <v>1836442</v>
      </c>
      <c r="D25" s="74">
        <v>322992</v>
      </c>
      <c r="E25" s="74">
        <v>422434</v>
      </c>
      <c r="F25">
        <f t="shared" si="1"/>
        <v>3965772</v>
      </c>
      <c r="G25">
        <f t="shared" si="2"/>
        <v>745426</v>
      </c>
      <c r="H25">
        <f t="shared" si="3"/>
        <v>4711198</v>
      </c>
      <c r="I25">
        <f t="shared" si="5"/>
        <v>4711198</v>
      </c>
      <c r="J25">
        <f t="shared" si="0"/>
        <v>102.9</v>
      </c>
      <c r="K25">
        <f t="shared" si="4"/>
        <v>103.1</v>
      </c>
    </row>
    <row r="26" spans="1:11" x14ac:dyDescent="0.2">
      <c r="A26" s="73">
        <v>43101</v>
      </c>
      <c r="B26" s="74">
        <v>2131753</v>
      </c>
      <c r="C26" s="74">
        <v>1841386</v>
      </c>
      <c r="D26" s="74">
        <v>320463</v>
      </c>
      <c r="E26" s="74">
        <v>420959</v>
      </c>
      <c r="F26">
        <f t="shared" si="1"/>
        <v>3973139</v>
      </c>
      <c r="G26">
        <f t="shared" si="2"/>
        <v>741422</v>
      </c>
      <c r="H26">
        <f t="shared" si="3"/>
        <v>4714561</v>
      </c>
      <c r="I26">
        <f t="shared" si="5"/>
        <v>4714561</v>
      </c>
      <c r="J26">
        <f t="shared" si="0"/>
        <v>102.4</v>
      </c>
      <c r="K26">
        <f t="shared" si="4"/>
        <v>103.2</v>
      </c>
    </row>
    <row r="27" spans="1:11" x14ac:dyDescent="0.2">
      <c r="A27" s="73">
        <v>43132</v>
      </c>
      <c r="B27" s="74">
        <v>2113055</v>
      </c>
      <c r="C27" s="74">
        <v>1824230</v>
      </c>
      <c r="D27" s="74">
        <v>353914</v>
      </c>
      <c r="E27" s="74">
        <v>464472</v>
      </c>
      <c r="F27">
        <f t="shared" si="1"/>
        <v>3937285</v>
      </c>
      <c r="G27">
        <f t="shared" si="2"/>
        <v>818386</v>
      </c>
      <c r="H27">
        <f t="shared" si="3"/>
        <v>4755671</v>
      </c>
      <c r="I27">
        <f t="shared" si="5"/>
        <v>4755671</v>
      </c>
      <c r="J27">
        <f t="shared" si="0"/>
        <v>113</v>
      </c>
      <c r="K27">
        <f t="shared" si="4"/>
        <v>104.1</v>
      </c>
    </row>
    <row r="28" spans="1:11" x14ac:dyDescent="0.2">
      <c r="A28" s="73">
        <v>43160</v>
      </c>
      <c r="B28" s="74">
        <v>2134780</v>
      </c>
      <c r="C28" s="74">
        <v>1845150</v>
      </c>
      <c r="D28" s="74">
        <v>322417</v>
      </c>
      <c r="E28" s="74">
        <v>421161</v>
      </c>
      <c r="F28">
        <f t="shared" si="1"/>
        <v>3979930</v>
      </c>
      <c r="G28">
        <f t="shared" si="2"/>
        <v>743578</v>
      </c>
      <c r="H28">
        <f t="shared" si="3"/>
        <v>4723508</v>
      </c>
      <c r="I28">
        <f t="shared" si="5"/>
        <v>4723508</v>
      </c>
      <c r="J28">
        <f t="shared" si="0"/>
        <v>102.7</v>
      </c>
      <c r="K28">
        <f t="shared" si="4"/>
        <v>103.4</v>
      </c>
    </row>
    <row r="29" spans="1:11" x14ac:dyDescent="0.2">
      <c r="A29" s="73">
        <v>43191</v>
      </c>
      <c r="B29" s="74">
        <v>2139538</v>
      </c>
      <c r="C29" s="74">
        <v>1851077</v>
      </c>
      <c r="D29" s="74">
        <v>329036</v>
      </c>
      <c r="E29" s="74">
        <v>430059</v>
      </c>
      <c r="F29">
        <f t="shared" si="1"/>
        <v>3990615</v>
      </c>
      <c r="G29">
        <f t="shared" si="2"/>
        <v>759095</v>
      </c>
      <c r="H29">
        <f t="shared" si="3"/>
        <v>4749710</v>
      </c>
      <c r="I29">
        <f t="shared" si="5"/>
        <v>4749710</v>
      </c>
      <c r="J29">
        <f t="shared" si="0"/>
        <v>104.8</v>
      </c>
      <c r="K29">
        <f t="shared" si="4"/>
        <v>103.9</v>
      </c>
    </row>
    <row r="30" spans="1:11" x14ac:dyDescent="0.2">
      <c r="A30" s="73">
        <v>43221</v>
      </c>
      <c r="B30" s="74">
        <v>2174205</v>
      </c>
      <c r="C30" s="74">
        <v>1898248</v>
      </c>
      <c r="D30" s="74">
        <v>322576</v>
      </c>
      <c r="E30" s="74">
        <v>422903</v>
      </c>
      <c r="F30">
        <f t="shared" si="1"/>
        <v>4072453</v>
      </c>
      <c r="G30">
        <f t="shared" si="2"/>
        <v>745479</v>
      </c>
      <c r="H30">
        <f t="shared" si="3"/>
        <v>4817932</v>
      </c>
      <c r="I30">
        <f t="shared" si="5"/>
        <v>4817932</v>
      </c>
      <c r="J30">
        <f t="shared" si="0"/>
        <v>102.9</v>
      </c>
      <c r="K30">
        <f t="shared" si="4"/>
        <v>105.4</v>
      </c>
    </row>
    <row r="31" spans="1:11" x14ac:dyDescent="0.2">
      <c r="A31" s="73">
        <v>43252</v>
      </c>
      <c r="B31" s="74">
        <v>2176069</v>
      </c>
      <c r="C31" s="74">
        <v>1901851</v>
      </c>
      <c r="D31" s="74">
        <v>322744</v>
      </c>
      <c r="E31" s="74">
        <v>420475</v>
      </c>
      <c r="F31">
        <f t="shared" si="1"/>
        <v>4077920</v>
      </c>
      <c r="G31">
        <f t="shared" si="2"/>
        <v>743219</v>
      </c>
      <c r="H31">
        <f t="shared" si="3"/>
        <v>4821139</v>
      </c>
      <c r="I31">
        <f t="shared" si="5"/>
        <v>4821139</v>
      </c>
      <c r="J31">
        <f t="shared" si="0"/>
        <v>102.6</v>
      </c>
      <c r="K31">
        <f t="shared" si="4"/>
        <v>105.5</v>
      </c>
    </row>
    <row r="32" spans="1:11" x14ac:dyDescent="0.2">
      <c r="A32" s="73">
        <v>43282</v>
      </c>
      <c r="B32" s="74">
        <v>2177204</v>
      </c>
      <c r="C32" s="74">
        <v>1904918</v>
      </c>
      <c r="D32" s="74">
        <v>334359</v>
      </c>
      <c r="E32" s="74">
        <v>433367</v>
      </c>
      <c r="F32">
        <f t="shared" si="1"/>
        <v>4082122</v>
      </c>
      <c r="G32">
        <f t="shared" si="2"/>
        <v>767726</v>
      </c>
      <c r="H32">
        <f t="shared" si="3"/>
        <v>4849848</v>
      </c>
      <c r="I32">
        <f t="shared" si="5"/>
        <v>4849848</v>
      </c>
      <c r="J32">
        <f t="shared" si="0"/>
        <v>106</v>
      </c>
      <c r="K32">
        <f t="shared" si="4"/>
        <v>106.1</v>
      </c>
    </row>
    <row r="33" spans="1:13" x14ac:dyDescent="0.2">
      <c r="A33" s="73">
        <v>43313</v>
      </c>
      <c r="B33" s="74">
        <v>2206083</v>
      </c>
      <c r="C33" s="74">
        <v>1935683</v>
      </c>
      <c r="D33" s="74">
        <v>324183</v>
      </c>
      <c r="E33" s="74">
        <v>420796</v>
      </c>
      <c r="F33">
        <f t="shared" si="1"/>
        <v>4141766</v>
      </c>
      <c r="G33">
        <f t="shared" si="2"/>
        <v>744979</v>
      </c>
      <c r="H33">
        <f t="shared" si="3"/>
        <v>4886745</v>
      </c>
      <c r="I33">
        <f t="shared" si="5"/>
        <v>4886744.9999999991</v>
      </c>
      <c r="J33">
        <f t="shared" si="0"/>
        <v>102.9</v>
      </c>
      <c r="K33">
        <f t="shared" si="4"/>
        <v>106.9</v>
      </c>
    </row>
    <row r="34" spans="1:13" x14ac:dyDescent="0.2">
      <c r="A34" s="73">
        <v>43344</v>
      </c>
      <c r="B34" s="74">
        <v>2191296</v>
      </c>
      <c r="C34" s="74">
        <v>1920824</v>
      </c>
      <c r="D34" s="74">
        <v>346558</v>
      </c>
      <c r="E34" s="74">
        <v>446828</v>
      </c>
      <c r="F34">
        <f t="shared" si="1"/>
        <v>4112120</v>
      </c>
      <c r="G34">
        <f t="shared" si="2"/>
        <v>793386</v>
      </c>
      <c r="H34">
        <f t="shared" si="3"/>
        <v>4905506</v>
      </c>
      <c r="I34">
        <f t="shared" si="5"/>
        <v>4905506.0000000009</v>
      </c>
      <c r="J34">
        <f t="shared" si="0"/>
        <v>109.5</v>
      </c>
      <c r="K34">
        <f t="shared" si="4"/>
        <v>107.4</v>
      </c>
    </row>
    <row r="35" spans="1:13" x14ac:dyDescent="0.2">
      <c r="A35" s="73">
        <v>43374</v>
      </c>
      <c r="B35" s="74">
        <v>2185401</v>
      </c>
      <c r="C35" s="74">
        <v>1907607</v>
      </c>
      <c r="D35" s="74">
        <v>327254</v>
      </c>
      <c r="E35" s="74">
        <v>423706</v>
      </c>
      <c r="F35">
        <f t="shared" si="1"/>
        <v>4093008</v>
      </c>
      <c r="G35">
        <f t="shared" si="2"/>
        <v>750960</v>
      </c>
      <c r="H35">
        <f t="shared" si="3"/>
        <v>4843968</v>
      </c>
      <c r="I35">
        <f t="shared" si="5"/>
        <v>4843967.9999999991</v>
      </c>
      <c r="J35">
        <f t="shared" si="0"/>
        <v>103.7</v>
      </c>
      <c r="K35">
        <f t="shared" si="4"/>
        <v>106</v>
      </c>
    </row>
    <row r="36" spans="1:13" x14ac:dyDescent="0.2">
      <c r="A36" s="73">
        <v>43405</v>
      </c>
      <c r="B36" s="74">
        <v>2169070</v>
      </c>
      <c r="C36" s="74">
        <v>1888938</v>
      </c>
      <c r="D36" s="74">
        <v>343843</v>
      </c>
      <c r="E36" s="74">
        <v>442052</v>
      </c>
      <c r="F36">
        <f t="shared" si="1"/>
        <v>4058008</v>
      </c>
      <c r="G36">
        <f t="shared" si="2"/>
        <v>785895</v>
      </c>
      <c r="H36">
        <f t="shared" si="3"/>
        <v>4843903</v>
      </c>
      <c r="I36">
        <f t="shared" si="5"/>
        <v>4843903.0000000009</v>
      </c>
      <c r="J36">
        <f t="shared" si="0"/>
        <v>108.5</v>
      </c>
      <c r="K36">
        <f t="shared" si="4"/>
        <v>106</v>
      </c>
    </row>
    <row r="37" spans="1:13" x14ac:dyDescent="0.2">
      <c r="A37" s="73">
        <v>43435</v>
      </c>
      <c r="B37" s="74">
        <v>2169710</v>
      </c>
      <c r="C37" s="74">
        <v>1887918</v>
      </c>
      <c r="D37" s="74">
        <v>343947</v>
      </c>
      <c r="E37" s="74">
        <v>438356</v>
      </c>
      <c r="F37">
        <f t="shared" si="1"/>
        <v>4057628</v>
      </c>
      <c r="G37">
        <f t="shared" si="2"/>
        <v>782303</v>
      </c>
      <c r="H37">
        <f t="shared" si="3"/>
        <v>4839931</v>
      </c>
      <c r="I37">
        <f t="shared" si="5"/>
        <v>4839930.9999999991</v>
      </c>
      <c r="J37">
        <f t="shared" si="0"/>
        <v>108</v>
      </c>
      <c r="K37">
        <f t="shared" si="4"/>
        <v>105.9</v>
      </c>
    </row>
    <row r="38" spans="1:13" x14ac:dyDescent="0.2">
      <c r="A38" s="73">
        <v>43466</v>
      </c>
      <c r="B38" s="74">
        <v>2171562</v>
      </c>
      <c r="C38" s="74">
        <v>1891013</v>
      </c>
      <c r="D38" s="74">
        <v>330546</v>
      </c>
      <c r="E38" s="74">
        <v>426753</v>
      </c>
      <c r="F38">
        <f t="shared" si="1"/>
        <v>4062575</v>
      </c>
      <c r="G38">
        <f t="shared" si="2"/>
        <v>757299</v>
      </c>
      <c r="H38">
        <f t="shared" si="3"/>
        <v>4819874</v>
      </c>
      <c r="I38">
        <f t="shared" si="5"/>
        <v>4819874.0000000009</v>
      </c>
      <c r="J38">
        <f t="shared" si="0"/>
        <v>104.6</v>
      </c>
      <c r="K38">
        <f t="shared" si="4"/>
        <v>105.5</v>
      </c>
    </row>
    <row r="39" spans="1:13" x14ac:dyDescent="0.2">
      <c r="A39" s="73">
        <v>43497</v>
      </c>
      <c r="B39" s="74">
        <v>2157719</v>
      </c>
      <c r="C39" s="74">
        <v>1874721</v>
      </c>
      <c r="D39" s="74">
        <v>346907</v>
      </c>
      <c r="E39" s="74">
        <v>442628</v>
      </c>
      <c r="F39">
        <f t="shared" si="1"/>
        <v>4032440</v>
      </c>
      <c r="G39">
        <f t="shared" si="2"/>
        <v>789535</v>
      </c>
      <c r="H39">
        <f t="shared" si="3"/>
        <v>4821975</v>
      </c>
      <c r="I39">
        <f t="shared" si="5"/>
        <v>4821974.9999999991</v>
      </c>
      <c r="J39">
        <f t="shared" si="0"/>
        <v>109</v>
      </c>
      <c r="K39">
        <f t="shared" si="4"/>
        <v>105.5</v>
      </c>
    </row>
    <row r="40" spans="1:13" x14ac:dyDescent="0.2">
      <c r="A40" s="73">
        <v>43525</v>
      </c>
      <c r="B40" s="74">
        <v>2163822</v>
      </c>
      <c r="C40" s="74">
        <v>1878453</v>
      </c>
      <c r="D40" s="74">
        <v>333266</v>
      </c>
      <c r="E40" s="74">
        <v>426136</v>
      </c>
      <c r="F40">
        <f t="shared" si="1"/>
        <v>4042275</v>
      </c>
      <c r="G40">
        <f t="shared" si="2"/>
        <v>759402</v>
      </c>
      <c r="H40">
        <f t="shared" si="3"/>
        <v>4801677</v>
      </c>
      <c r="I40">
        <f t="shared" si="5"/>
        <v>4801677.0000000009</v>
      </c>
      <c r="J40">
        <f t="shared" si="0"/>
        <v>104.8</v>
      </c>
      <c r="K40">
        <f t="shared" si="4"/>
        <v>105.1</v>
      </c>
    </row>
    <row r="41" spans="1:13" x14ac:dyDescent="0.2">
      <c r="A41" s="73">
        <v>43556</v>
      </c>
      <c r="B41" s="74">
        <v>2164132</v>
      </c>
      <c r="C41" s="74">
        <v>1879014</v>
      </c>
      <c r="D41" s="74">
        <v>337682</v>
      </c>
      <c r="E41" s="74">
        <v>432855</v>
      </c>
      <c r="F41">
        <f t="shared" si="1"/>
        <v>4043146</v>
      </c>
      <c r="G41">
        <f t="shared" si="2"/>
        <v>770537</v>
      </c>
      <c r="H41">
        <f t="shared" si="3"/>
        <v>4813683</v>
      </c>
      <c r="I41">
        <f t="shared" si="5"/>
        <v>4813683</v>
      </c>
      <c r="J41">
        <f t="shared" si="0"/>
        <v>106.4</v>
      </c>
      <c r="K41">
        <f t="shared" si="4"/>
        <v>105.3</v>
      </c>
    </row>
    <row r="42" spans="1:13" x14ac:dyDescent="0.2">
      <c r="A42" s="73">
        <v>43586</v>
      </c>
      <c r="B42" s="74">
        <v>2174218</v>
      </c>
      <c r="C42" s="74">
        <v>1889488</v>
      </c>
      <c r="D42" s="74">
        <v>320105</v>
      </c>
      <c r="E42" s="74">
        <v>413995</v>
      </c>
      <c r="F42">
        <f t="shared" si="1"/>
        <v>4063706</v>
      </c>
      <c r="G42">
        <f t="shared" si="2"/>
        <v>734100</v>
      </c>
      <c r="H42">
        <f t="shared" si="3"/>
        <v>4797806</v>
      </c>
      <c r="I42">
        <f t="shared" si="5"/>
        <v>4797806</v>
      </c>
      <c r="J42">
        <f t="shared" si="0"/>
        <v>101.3</v>
      </c>
      <c r="K42">
        <f t="shared" si="4"/>
        <v>105</v>
      </c>
    </row>
    <row r="43" spans="1:13" x14ac:dyDescent="0.2">
      <c r="A43" s="73">
        <v>43617</v>
      </c>
      <c r="B43" s="74">
        <v>2191307</v>
      </c>
      <c r="C43" s="74">
        <v>1912677</v>
      </c>
      <c r="D43" s="74">
        <v>330566</v>
      </c>
      <c r="E43" s="74">
        <v>423599</v>
      </c>
      <c r="F43">
        <f t="shared" si="1"/>
        <v>4103984</v>
      </c>
      <c r="G43">
        <f t="shared" si="2"/>
        <v>754165</v>
      </c>
      <c r="H43">
        <f t="shared" si="3"/>
        <v>4858149</v>
      </c>
      <c r="I43">
        <f t="shared" si="5"/>
        <v>4858149</v>
      </c>
      <c r="J43">
        <f t="shared" si="0"/>
        <v>104.1</v>
      </c>
      <c r="K43">
        <f t="shared" si="4"/>
        <v>106.3</v>
      </c>
    </row>
    <row r="44" spans="1:13" x14ac:dyDescent="0.2">
      <c r="A44" s="73">
        <v>43647</v>
      </c>
      <c r="B44" s="74">
        <v>2234480</v>
      </c>
      <c r="C44" s="74">
        <v>1954921</v>
      </c>
      <c r="D44" s="74">
        <v>319438</v>
      </c>
      <c r="E44" s="74">
        <v>414058</v>
      </c>
      <c r="F44">
        <f t="shared" si="1"/>
        <v>4189401</v>
      </c>
      <c r="G44">
        <f t="shared" si="2"/>
        <v>733496</v>
      </c>
      <c r="H44">
        <f t="shared" si="3"/>
        <v>4922897</v>
      </c>
      <c r="I44">
        <f t="shared" si="5"/>
        <v>4922897</v>
      </c>
      <c r="J44">
        <f t="shared" si="0"/>
        <v>101.3</v>
      </c>
      <c r="K44">
        <f t="shared" si="4"/>
        <v>107.7</v>
      </c>
    </row>
    <row r="45" spans="1:13" x14ac:dyDescent="0.2">
      <c r="A45" s="73">
        <v>43678</v>
      </c>
      <c r="B45" s="74">
        <v>2240249</v>
      </c>
      <c r="C45" s="74">
        <v>1956401</v>
      </c>
      <c r="D45" s="74">
        <v>321801</v>
      </c>
      <c r="E45" s="74">
        <v>413246</v>
      </c>
      <c r="F45">
        <f t="shared" si="1"/>
        <v>4196650</v>
      </c>
      <c r="G45">
        <f t="shared" si="2"/>
        <v>735047</v>
      </c>
      <c r="H45">
        <f t="shared" si="3"/>
        <v>4931697</v>
      </c>
      <c r="I45">
        <f t="shared" si="5"/>
        <v>4931697</v>
      </c>
      <c r="J45">
        <f t="shared" si="0"/>
        <v>101.5</v>
      </c>
      <c r="K45">
        <f t="shared" si="4"/>
        <v>107.9</v>
      </c>
    </row>
    <row r="46" spans="1:13" x14ac:dyDescent="0.2">
      <c r="A46" s="73">
        <v>43709</v>
      </c>
      <c r="B46" s="74">
        <v>2225867</v>
      </c>
      <c r="C46" s="74">
        <v>1945726</v>
      </c>
      <c r="D46" s="74">
        <v>332070</v>
      </c>
      <c r="E46" s="74">
        <v>431280</v>
      </c>
      <c r="F46">
        <f t="shared" si="1"/>
        <v>4171593</v>
      </c>
      <c r="G46">
        <f t="shared" si="2"/>
        <v>763350</v>
      </c>
      <c r="H46">
        <f t="shared" si="3"/>
        <v>4934943</v>
      </c>
      <c r="I46">
        <f t="shared" si="5"/>
        <v>4934943</v>
      </c>
      <c r="J46">
        <f t="shared" si="0"/>
        <v>105.4</v>
      </c>
      <c r="K46" s="80">
        <f t="shared" si="4"/>
        <v>108</v>
      </c>
      <c r="M46">
        <f>1.08^(1/45)</f>
        <v>1.0017117086622578</v>
      </c>
    </row>
    <row r="47" spans="1:13" x14ac:dyDescent="0.2">
      <c r="A47" s="73">
        <v>43739</v>
      </c>
      <c r="B47" s="74">
        <v>2186574</v>
      </c>
      <c r="C47" s="74">
        <v>1892395</v>
      </c>
      <c r="D47" s="74">
        <v>355352</v>
      </c>
      <c r="E47" s="74">
        <v>451775</v>
      </c>
      <c r="F47">
        <f t="shared" si="1"/>
        <v>4078969</v>
      </c>
      <c r="G47">
        <f t="shared" si="2"/>
        <v>807127</v>
      </c>
      <c r="H47">
        <f t="shared" si="3"/>
        <v>4886096</v>
      </c>
      <c r="I47">
        <f t="shared" si="5"/>
        <v>4886096</v>
      </c>
      <c r="J47">
        <f t="shared" si="0"/>
        <v>111.4</v>
      </c>
      <c r="K47">
        <f t="shared" si="4"/>
        <v>106.9</v>
      </c>
    </row>
    <row r="48" spans="1:13" x14ac:dyDescent="0.2">
      <c r="A48" s="73">
        <v>43770</v>
      </c>
      <c r="B48" s="74">
        <v>2175955</v>
      </c>
      <c r="C48" s="74">
        <v>1888881</v>
      </c>
      <c r="D48" s="74">
        <v>343925</v>
      </c>
      <c r="E48" s="74">
        <v>448036</v>
      </c>
      <c r="F48">
        <f t="shared" si="1"/>
        <v>4064836</v>
      </c>
      <c r="G48">
        <f t="shared" si="2"/>
        <v>791961</v>
      </c>
      <c r="H48">
        <f t="shared" si="3"/>
        <v>4856797</v>
      </c>
      <c r="I48">
        <f t="shared" si="5"/>
        <v>4856797</v>
      </c>
      <c r="J48">
        <f t="shared" si="0"/>
        <v>109.3</v>
      </c>
      <c r="K48">
        <f t="shared" si="4"/>
        <v>106.3</v>
      </c>
      <c r="M48">
        <f>1.08^(58/45)</f>
        <v>1.1042807640640648</v>
      </c>
    </row>
    <row r="49" spans="1:11" x14ac:dyDescent="0.2">
      <c r="A49" s="73">
        <v>43800</v>
      </c>
      <c r="B49" s="74">
        <v>2178295</v>
      </c>
      <c r="C49" s="74">
        <v>1887628</v>
      </c>
      <c r="D49" s="74">
        <v>340454</v>
      </c>
      <c r="E49" s="74">
        <v>437187</v>
      </c>
      <c r="F49">
        <f t="shared" si="1"/>
        <v>4065923</v>
      </c>
      <c r="G49">
        <f t="shared" si="2"/>
        <v>777641</v>
      </c>
      <c r="H49">
        <f t="shared" si="3"/>
        <v>4843564</v>
      </c>
      <c r="I49">
        <f>AVERAGE($J$3:$J$48)*I48</f>
        <v>505286378.32391304</v>
      </c>
      <c r="J49">
        <f t="shared" si="0"/>
        <v>107.4</v>
      </c>
      <c r="K49">
        <f t="shared" si="4"/>
        <v>106</v>
      </c>
    </row>
    <row r="50" spans="1:11" x14ac:dyDescent="0.2">
      <c r="A50" s="73">
        <v>43831</v>
      </c>
      <c r="B50" s="74">
        <v>2179126</v>
      </c>
      <c r="C50" s="74">
        <v>1889080</v>
      </c>
      <c r="D50" s="74">
        <v>320607</v>
      </c>
      <c r="E50" s="74">
        <v>416623</v>
      </c>
      <c r="F50">
        <f t="shared" si="1"/>
        <v>4068206</v>
      </c>
      <c r="G50">
        <f t="shared" si="2"/>
        <v>737230</v>
      </c>
      <c r="H50">
        <f t="shared" si="3"/>
        <v>4805436</v>
      </c>
      <c r="I50">
        <f t="shared" ref="I50:I105" si="6">AVERAGE($J$3:$J$48)*I49</f>
        <v>52568456972.711967</v>
      </c>
      <c r="J50">
        <f t="shared" si="0"/>
        <v>101.8</v>
      </c>
      <c r="K50">
        <f t="shared" si="4"/>
        <v>105.2</v>
      </c>
    </row>
    <row r="51" spans="1:11" x14ac:dyDescent="0.2">
      <c r="A51" s="73">
        <v>43862</v>
      </c>
      <c r="B51" s="74">
        <v>2158799</v>
      </c>
      <c r="C51" s="74">
        <v>1866858</v>
      </c>
      <c r="D51" s="74">
        <v>334337</v>
      </c>
      <c r="E51" s="74">
        <v>428206</v>
      </c>
      <c r="F51">
        <f t="shared" si="1"/>
        <v>4025657</v>
      </c>
      <c r="G51">
        <f t="shared" si="2"/>
        <v>762543</v>
      </c>
      <c r="H51">
        <f t="shared" si="3"/>
        <v>4788200</v>
      </c>
      <c r="I51">
        <f t="shared" si="6"/>
        <v>5469062272484.9492</v>
      </c>
      <c r="J51">
        <f t="shared" si="0"/>
        <v>105.3</v>
      </c>
      <c r="K51">
        <f t="shared" si="4"/>
        <v>104.8</v>
      </c>
    </row>
    <row r="52" spans="1:11" x14ac:dyDescent="0.2">
      <c r="A52" s="77">
        <v>43891</v>
      </c>
      <c r="B52" s="78">
        <v>2142253</v>
      </c>
      <c r="C52" s="78">
        <v>1849107</v>
      </c>
      <c r="D52" s="78">
        <v>350892</v>
      </c>
      <c r="E52" s="78">
        <v>446430</v>
      </c>
      <c r="F52" s="79">
        <f t="shared" si="1"/>
        <v>3991360</v>
      </c>
      <c r="G52" s="79">
        <f t="shared" si="2"/>
        <v>797322</v>
      </c>
      <c r="H52" s="79">
        <f t="shared" si="3"/>
        <v>4788682</v>
      </c>
      <c r="I52">
        <f t="shared" si="6"/>
        <v>568984593857200.5</v>
      </c>
      <c r="J52">
        <f t="shared" si="0"/>
        <v>110.1</v>
      </c>
      <c r="K52">
        <f t="shared" si="4"/>
        <v>104.8</v>
      </c>
    </row>
    <row r="53" spans="1:11" x14ac:dyDescent="0.2">
      <c r="A53" s="73">
        <v>43922</v>
      </c>
      <c r="B53" s="74">
        <v>2126010</v>
      </c>
      <c r="C53" s="74">
        <v>1842136</v>
      </c>
      <c r="D53" s="74">
        <v>351421</v>
      </c>
      <c r="E53" s="74">
        <v>456118</v>
      </c>
      <c r="F53">
        <f t="shared" si="1"/>
        <v>3968146</v>
      </c>
      <c r="G53">
        <f t="shared" si="2"/>
        <v>807539</v>
      </c>
      <c r="H53">
        <f t="shared" si="3"/>
        <v>4775685</v>
      </c>
      <c r="I53">
        <f t="shared" si="6"/>
        <v>5.9195425452660968E+16</v>
      </c>
      <c r="J53">
        <f t="shared" si="0"/>
        <v>111.5</v>
      </c>
      <c r="K53">
        <f t="shared" si="4"/>
        <v>104.5</v>
      </c>
    </row>
    <row r="54" spans="1:11" x14ac:dyDescent="0.2">
      <c r="A54" s="73">
        <v>43952</v>
      </c>
      <c r="B54" s="74">
        <v>2142437</v>
      </c>
      <c r="C54" s="74">
        <v>1856478</v>
      </c>
      <c r="D54" s="74">
        <v>309851</v>
      </c>
      <c r="E54" s="74">
        <v>401156</v>
      </c>
      <c r="F54">
        <f t="shared" si="1"/>
        <v>3998915</v>
      </c>
      <c r="G54">
        <f t="shared" si="2"/>
        <v>711007</v>
      </c>
      <c r="H54">
        <f t="shared" si="3"/>
        <v>4709922</v>
      </c>
      <c r="I54">
        <f t="shared" si="6"/>
        <v>6.1585119041043384E+18</v>
      </c>
      <c r="J54">
        <f t="shared" si="0"/>
        <v>98.2</v>
      </c>
      <c r="K54">
        <f t="shared" si="4"/>
        <v>103.1</v>
      </c>
    </row>
    <row r="55" spans="1:11" x14ac:dyDescent="0.2">
      <c r="A55" s="73">
        <v>43983</v>
      </c>
      <c r="B55" s="74">
        <v>2145938</v>
      </c>
      <c r="C55" s="74">
        <v>1854111</v>
      </c>
      <c r="D55" s="74">
        <v>286072</v>
      </c>
      <c r="E55" s="74">
        <v>365683</v>
      </c>
      <c r="F55">
        <f t="shared" si="1"/>
        <v>4000049</v>
      </c>
      <c r="G55">
        <f t="shared" si="2"/>
        <v>651755</v>
      </c>
      <c r="H55">
        <f t="shared" si="3"/>
        <v>4651804</v>
      </c>
      <c r="I55">
        <f t="shared" si="6"/>
        <v>6.4071283520591587E+20</v>
      </c>
      <c r="J55">
        <f t="shared" si="0"/>
        <v>90</v>
      </c>
      <c r="K55">
        <f t="shared" si="4"/>
        <v>101.8</v>
      </c>
    </row>
    <row r="56" spans="1:11" x14ac:dyDescent="0.2">
      <c r="A56" s="73">
        <v>44013</v>
      </c>
      <c r="B56" s="74">
        <v>2115600</v>
      </c>
      <c r="C56" s="74">
        <v>1814809</v>
      </c>
      <c r="D56" s="74">
        <v>311080</v>
      </c>
      <c r="E56" s="74">
        <v>381711</v>
      </c>
      <c r="F56">
        <f t="shared" si="1"/>
        <v>3930409</v>
      </c>
      <c r="G56">
        <f t="shared" si="2"/>
        <v>692791</v>
      </c>
      <c r="H56">
        <f t="shared" si="3"/>
        <v>4623200</v>
      </c>
      <c r="I56">
        <f t="shared" si="6"/>
        <v>6.6657813379238075E+22</v>
      </c>
      <c r="J56">
        <f t="shared" si="0"/>
        <v>95.6</v>
      </c>
      <c r="K56">
        <f t="shared" si="4"/>
        <v>101.2</v>
      </c>
    </row>
    <row r="57" spans="1:11" x14ac:dyDescent="0.2">
      <c r="A57" s="73">
        <v>44044</v>
      </c>
      <c r="B57" s="74">
        <v>2154647</v>
      </c>
      <c r="C57" s="74">
        <v>1859702</v>
      </c>
      <c r="D57" s="74">
        <v>223011</v>
      </c>
      <c r="E57" s="74">
        <v>293902</v>
      </c>
      <c r="F57">
        <f t="shared" si="1"/>
        <v>4014349</v>
      </c>
      <c r="G57">
        <f t="shared" si="2"/>
        <v>516913</v>
      </c>
      <c r="H57">
        <f t="shared" si="3"/>
        <v>4531262</v>
      </c>
      <c r="I57">
        <f t="shared" si="6"/>
        <v>6.9348760323699926E+24</v>
      </c>
      <c r="J57">
        <f t="shared" si="0"/>
        <v>71.400000000000006</v>
      </c>
      <c r="K57">
        <f t="shared" si="4"/>
        <v>99.2</v>
      </c>
    </row>
    <row r="58" spans="1:11" x14ac:dyDescent="0.2">
      <c r="A58" s="73">
        <v>44075</v>
      </c>
      <c r="B58" s="74">
        <v>2140812</v>
      </c>
      <c r="C58" s="74">
        <v>1846365</v>
      </c>
      <c r="D58" s="74">
        <v>220284</v>
      </c>
      <c r="E58" s="74">
        <v>286173</v>
      </c>
      <c r="F58">
        <f t="shared" si="1"/>
        <v>3987177</v>
      </c>
      <c r="G58">
        <f t="shared" si="2"/>
        <v>506457</v>
      </c>
      <c r="H58">
        <f t="shared" si="3"/>
        <v>4493634</v>
      </c>
      <c r="I58">
        <f t="shared" si="6"/>
        <v>7.2148339626332769E+26</v>
      </c>
      <c r="J58">
        <f t="shared" si="0"/>
        <v>69.900000000000006</v>
      </c>
      <c r="K58">
        <f t="shared" si="4"/>
        <v>98.3</v>
      </c>
    </row>
    <row r="59" spans="1:11" x14ac:dyDescent="0.2">
      <c r="A59" s="73">
        <v>44105</v>
      </c>
      <c r="B59" s="74">
        <v>2119598</v>
      </c>
      <c r="C59" s="74">
        <v>1818483</v>
      </c>
      <c r="D59" s="74">
        <v>209123</v>
      </c>
      <c r="E59" s="74">
        <v>270808</v>
      </c>
      <c r="F59">
        <f t="shared" si="1"/>
        <v>3938081</v>
      </c>
      <c r="G59">
        <f t="shared" si="2"/>
        <v>479931</v>
      </c>
      <c r="H59">
        <f t="shared" si="3"/>
        <v>4418012</v>
      </c>
      <c r="I59">
        <f t="shared" si="6"/>
        <v>7.5060936728204505E+28</v>
      </c>
      <c r="J59">
        <f t="shared" si="0"/>
        <v>66.3</v>
      </c>
      <c r="K59">
        <f t="shared" si="4"/>
        <v>96.7</v>
      </c>
    </row>
    <row r="60" spans="1:11" x14ac:dyDescent="0.2">
      <c r="A60" s="73">
        <v>44136</v>
      </c>
      <c r="B60" s="74">
        <v>2114689</v>
      </c>
      <c r="C60" s="74">
        <v>1817568</v>
      </c>
      <c r="D60" s="74">
        <v>219830</v>
      </c>
      <c r="E60" s="74">
        <v>284092</v>
      </c>
      <c r="F60">
        <f t="shared" si="1"/>
        <v>3932257</v>
      </c>
      <c r="G60">
        <f t="shared" si="2"/>
        <v>503922</v>
      </c>
      <c r="H60">
        <f t="shared" si="3"/>
        <v>4436179</v>
      </c>
      <c r="I60">
        <f t="shared" si="6"/>
        <v>7.8091114108732235E+30</v>
      </c>
      <c r="J60">
        <f t="shared" si="0"/>
        <v>69.599999999999994</v>
      </c>
      <c r="K60">
        <f t="shared" si="4"/>
        <v>97.1</v>
      </c>
    </row>
    <row r="61" spans="1:11" x14ac:dyDescent="0.2">
      <c r="A61" s="73">
        <v>44166</v>
      </c>
      <c r="B61" s="74">
        <v>2107519</v>
      </c>
      <c r="C61" s="74">
        <v>1811732</v>
      </c>
      <c r="D61" s="74">
        <v>212756</v>
      </c>
      <c r="E61" s="74">
        <v>273820</v>
      </c>
      <c r="F61">
        <f t="shared" si="1"/>
        <v>3919251</v>
      </c>
      <c r="G61">
        <f t="shared" si="2"/>
        <v>486576</v>
      </c>
      <c r="H61">
        <f t="shared" si="3"/>
        <v>4405827</v>
      </c>
      <c r="I61">
        <f t="shared" si="6"/>
        <v>8.124361843264344E+32</v>
      </c>
      <c r="J61">
        <f t="shared" si="0"/>
        <v>67.2</v>
      </c>
      <c r="K61">
        <f t="shared" si="4"/>
        <v>96.4</v>
      </c>
    </row>
    <row r="62" spans="1:11" x14ac:dyDescent="0.2">
      <c r="A62" s="73">
        <v>44197</v>
      </c>
      <c r="B62" s="74">
        <v>2114555</v>
      </c>
      <c r="C62" s="74">
        <v>1814975</v>
      </c>
      <c r="D62" s="74">
        <v>205322</v>
      </c>
      <c r="E62" s="74">
        <v>261210</v>
      </c>
      <c r="F62">
        <f t="shared" si="1"/>
        <v>3929530</v>
      </c>
      <c r="G62">
        <f t="shared" si="2"/>
        <v>466532</v>
      </c>
      <c r="H62">
        <f t="shared" si="3"/>
        <v>4396062</v>
      </c>
      <c r="I62">
        <f t="shared" si="6"/>
        <v>8.4523387985456886E+34</v>
      </c>
      <c r="J62">
        <f t="shared" si="0"/>
        <v>64.400000000000006</v>
      </c>
      <c r="K62">
        <f t="shared" si="4"/>
        <v>96.2</v>
      </c>
    </row>
    <row r="63" spans="1:11" x14ac:dyDescent="0.2">
      <c r="A63" s="73">
        <v>44228</v>
      </c>
      <c r="B63" s="74">
        <v>2097545</v>
      </c>
      <c r="C63" s="74">
        <v>1795408</v>
      </c>
      <c r="D63" s="74">
        <v>222146</v>
      </c>
      <c r="E63" s="74">
        <v>278874</v>
      </c>
      <c r="F63">
        <f t="shared" si="1"/>
        <v>3892953</v>
      </c>
      <c r="G63">
        <f t="shared" si="2"/>
        <v>501020</v>
      </c>
      <c r="H63">
        <f t="shared" si="3"/>
        <v>4393973</v>
      </c>
      <c r="I63">
        <f t="shared" si="6"/>
        <v>8.7935560409130658E+36</v>
      </c>
      <c r="J63">
        <f t="shared" si="0"/>
        <v>69.2</v>
      </c>
      <c r="K63">
        <f t="shared" si="4"/>
        <v>96.2</v>
      </c>
    </row>
    <row r="64" spans="1:11" x14ac:dyDescent="0.2">
      <c r="A64" s="73">
        <v>44256</v>
      </c>
      <c r="B64" s="74">
        <v>2112658</v>
      </c>
      <c r="C64" s="74">
        <v>1807222</v>
      </c>
      <c r="D64" s="74">
        <v>207126</v>
      </c>
      <c r="E64" s="74">
        <v>264012</v>
      </c>
      <c r="F64">
        <f t="shared" si="1"/>
        <v>3919880</v>
      </c>
      <c r="G64">
        <f t="shared" si="2"/>
        <v>471138</v>
      </c>
      <c r="H64">
        <f t="shared" si="3"/>
        <v>4391018</v>
      </c>
      <c r="I64">
        <f t="shared" si="6"/>
        <v>9.1485480749994911E+38</v>
      </c>
      <c r="J64">
        <f t="shared" si="0"/>
        <v>65</v>
      </c>
      <c r="K64">
        <f t="shared" si="4"/>
        <v>96.1</v>
      </c>
    </row>
    <row r="65" spans="1:11" x14ac:dyDescent="0.2">
      <c r="A65" s="73">
        <v>44287</v>
      </c>
      <c r="B65" s="74">
        <v>2109656</v>
      </c>
      <c r="C65" s="74">
        <v>1798911</v>
      </c>
      <c r="D65" s="74">
        <v>215824</v>
      </c>
      <c r="E65" s="74">
        <v>273219</v>
      </c>
      <c r="F65">
        <f t="shared" si="1"/>
        <v>3908567</v>
      </c>
      <c r="G65">
        <f t="shared" si="2"/>
        <v>489043</v>
      </c>
      <c r="H65">
        <f t="shared" si="3"/>
        <v>4397610</v>
      </c>
      <c r="I65">
        <f t="shared" si="6"/>
        <v>9.5178709831576221E+40</v>
      </c>
      <c r="J65">
        <f t="shared" si="0"/>
        <v>67.5</v>
      </c>
      <c r="K65">
        <f t="shared" si="4"/>
        <v>96.2</v>
      </c>
    </row>
    <row r="66" spans="1:11" x14ac:dyDescent="0.2">
      <c r="A66" s="73">
        <v>44317</v>
      </c>
      <c r="B66" s="74">
        <v>2138930</v>
      </c>
      <c r="C66" s="74">
        <v>1832758</v>
      </c>
      <c r="D66" s="74">
        <v>196704</v>
      </c>
      <c r="E66" s="74">
        <v>252367</v>
      </c>
      <c r="F66">
        <f t="shared" si="1"/>
        <v>3971688</v>
      </c>
      <c r="G66">
        <f t="shared" si="2"/>
        <v>449071</v>
      </c>
      <c r="H66">
        <f t="shared" si="3"/>
        <v>4420759</v>
      </c>
      <c r="I66">
        <f t="shared" si="6"/>
        <v>9.9021032965429194E+42</v>
      </c>
      <c r="J66">
        <f t="shared" ref="J66:J103" si="7">ROUND((G66/AVERAGE($G$2:$G$13))*100,1)</f>
        <v>62</v>
      </c>
      <c r="K66">
        <f t="shared" si="4"/>
        <v>96.7</v>
      </c>
    </row>
    <row r="67" spans="1:11" x14ac:dyDescent="0.2">
      <c r="A67" s="73">
        <v>44348</v>
      </c>
      <c r="B67" s="74">
        <v>2130799</v>
      </c>
      <c r="C67" s="74">
        <v>1824553</v>
      </c>
      <c r="D67" s="74">
        <v>201646</v>
      </c>
      <c r="E67" s="74">
        <v>256295</v>
      </c>
      <c r="F67">
        <f t="shared" ref="F67:F105" si="8">B67+C67</f>
        <v>3955352</v>
      </c>
      <c r="G67">
        <f t="shared" ref="G67:G105" si="9">D67+E67</f>
        <v>457941</v>
      </c>
      <c r="H67">
        <f t="shared" ref="H67:H105" si="10">G67+F67</f>
        <v>4413293</v>
      </c>
      <c r="I67">
        <f t="shared" si="6"/>
        <v>1.0301846901362053E+45</v>
      </c>
      <c r="J67">
        <f t="shared" si="7"/>
        <v>63.2</v>
      </c>
      <c r="K67">
        <f t="shared" ref="K67:K103" si="11">ROUND((H67/AVERAGE($H$2:$H$13))*100,1)</f>
        <v>96.6</v>
      </c>
    </row>
    <row r="68" spans="1:11" x14ac:dyDescent="0.2">
      <c r="A68" s="73">
        <v>44378</v>
      </c>
      <c r="B68" s="74">
        <v>2131402</v>
      </c>
      <c r="C68" s="74">
        <v>1821840</v>
      </c>
      <c r="D68" s="74">
        <v>200937</v>
      </c>
      <c r="E68" s="74">
        <v>252202</v>
      </c>
      <c r="F68">
        <f t="shared" si="8"/>
        <v>3953242</v>
      </c>
      <c r="G68">
        <f t="shared" si="9"/>
        <v>453139</v>
      </c>
      <c r="H68">
        <f t="shared" si="10"/>
        <v>4406381</v>
      </c>
      <c r="I68">
        <f t="shared" si="6"/>
        <v>1.0717727981706169E+47</v>
      </c>
      <c r="J68">
        <f t="shared" si="7"/>
        <v>62.6</v>
      </c>
      <c r="K68">
        <f t="shared" si="11"/>
        <v>96.4</v>
      </c>
    </row>
    <row r="69" spans="1:11" x14ac:dyDescent="0.2">
      <c r="A69" s="73">
        <v>44409</v>
      </c>
      <c r="B69" s="74">
        <v>2139124</v>
      </c>
      <c r="C69" s="74">
        <v>1825944</v>
      </c>
      <c r="D69" s="74">
        <v>199924</v>
      </c>
      <c r="E69" s="74">
        <v>250134</v>
      </c>
      <c r="F69">
        <f t="shared" si="8"/>
        <v>3965068</v>
      </c>
      <c r="G69">
        <f t="shared" si="9"/>
        <v>450058</v>
      </c>
      <c r="H69">
        <f t="shared" si="10"/>
        <v>4415126</v>
      </c>
      <c r="I69">
        <f t="shared" si="6"/>
        <v>1.1150398000445915E+49</v>
      </c>
      <c r="J69">
        <f t="shared" si="7"/>
        <v>62.1</v>
      </c>
      <c r="K69">
        <f t="shared" si="11"/>
        <v>96.6</v>
      </c>
    </row>
    <row r="70" spans="1:11" x14ac:dyDescent="0.2">
      <c r="A70" s="73">
        <v>44440</v>
      </c>
      <c r="B70" s="74">
        <v>2140781</v>
      </c>
      <c r="C70" s="74">
        <v>1829508</v>
      </c>
      <c r="D70" s="74">
        <v>202138</v>
      </c>
      <c r="E70" s="74">
        <v>254381</v>
      </c>
      <c r="F70">
        <f t="shared" si="8"/>
        <v>3970289</v>
      </c>
      <c r="G70">
        <f t="shared" si="9"/>
        <v>456519</v>
      </c>
      <c r="H70">
        <f t="shared" si="10"/>
        <v>4426808</v>
      </c>
      <c r="I70">
        <f t="shared" si="6"/>
        <v>1.1600534719724787E+51</v>
      </c>
      <c r="J70">
        <f t="shared" si="7"/>
        <v>63</v>
      </c>
      <c r="K70">
        <f t="shared" si="11"/>
        <v>96.9</v>
      </c>
    </row>
    <row r="71" spans="1:11" x14ac:dyDescent="0.2">
      <c r="A71" s="73">
        <v>44470</v>
      </c>
      <c r="B71" s="74">
        <v>2138664</v>
      </c>
      <c r="C71" s="74">
        <v>1823079</v>
      </c>
      <c r="D71" s="74">
        <v>212248</v>
      </c>
      <c r="E71" s="74">
        <v>264569</v>
      </c>
      <c r="F71">
        <f t="shared" si="8"/>
        <v>3961743</v>
      </c>
      <c r="G71">
        <f t="shared" si="9"/>
        <v>476817</v>
      </c>
      <c r="H71">
        <f t="shared" si="10"/>
        <v>4438560</v>
      </c>
      <c r="I71">
        <f t="shared" si="6"/>
        <v>1.2068843262649328E+53</v>
      </c>
      <c r="J71">
        <f t="shared" si="7"/>
        <v>65.8</v>
      </c>
      <c r="K71">
        <f t="shared" si="11"/>
        <v>97.1</v>
      </c>
    </row>
    <row r="72" spans="1:11" x14ac:dyDescent="0.2">
      <c r="A72" s="73">
        <v>44501</v>
      </c>
      <c r="B72" s="74">
        <v>2126136</v>
      </c>
      <c r="C72" s="74">
        <v>1808609</v>
      </c>
      <c r="D72" s="74">
        <v>211238</v>
      </c>
      <c r="E72" s="74">
        <v>266978</v>
      </c>
      <c r="F72">
        <f t="shared" si="8"/>
        <v>3934745</v>
      </c>
      <c r="G72">
        <f t="shared" si="9"/>
        <v>478216</v>
      </c>
      <c r="H72">
        <f t="shared" si="10"/>
        <v>4412961</v>
      </c>
      <c r="I72">
        <f t="shared" si="6"/>
        <v>1.2556057217839323E+55</v>
      </c>
      <c r="J72">
        <f t="shared" si="7"/>
        <v>66</v>
      </c>
      <c r="K72">
        <f t="shared" si="11"/>
        <v>96.6</v>
      </c>
    </row>
    <row r="73" spans="1:11" x14ac:dyDescent="0.2">
      <c r="A73" s="73">
        <v>44531</v>
      </c>
      <c r="B73" s="74">
        <v>2128611</v>
      </c>
      <c r="C73" s="74">
        <v>1810931</v>
      </c>
      <c r="D73" s="74">
        <v>211622</v>
      </c>
      <c r="E73" s="74">
        <v>267349</v>
      </c>
      <c r="F73">
        <f t="shared" si="8"/>
        <v>3939542</v>
      </c>
      <c r="G73">
        <f t="shared" si="9"/>
        <v>478971</v>
      </c>
      <c r="H73">
        <f t="shared" si="10"/>
        <v>4418513</v>
      </c>
      <c r="I73">
        <f t="shared" si="6"/>
        <v>1.3062939788568184E+57</v>
      </c>
      <c r="J73">
        <f t="shared" si="7"/>
        <v>66.099999999999994</v>
      </c>
      <c r="K73">
        <f t="shared" si="11"/>
        <v>96.7</v>
      </c>
    </row>
    <row r="74" spans="1:11" x14ac:dyDescent="0.2">
      <c r="A74" s="73">
        <v>44562</v>
      </c>
      <c r="B74" s="74">
        <v>2139740</v>
      </c>
      <c r="C74" s="74">
        <v>1819273</v>
      </c>
      <c r="D74" s="74">
        <v>213559</v>
      </c>
      <c r="E74" s="74">
        <v>268899</v>
      </c>
      <c r="F74">
        <f t="shared" si="8"/>
        <v>3959013</v>
      </c>
      <c r="G74">
        <f t="shared" si="9"/>
        <v>482458</v>
      </c>
      <c r="H74">
        <f t="shared" si="10"/>
        <v>4441471</v>
      </c>
      <c r="I74">
        <f t="shared" si="6"/>
        <v>1.3590284988293643E+59</v>
      </c>
      <c r="J74">
        <f t="shared" si="7"/>
        <v>66.599999999999994</v>
      </c>
      <c r="K74">
        <f t="shared" si="11"/>
        <v>97.2</v>
      </c>
    </row>
    <row r="75" spans="1:11" x14ac:dyDescent="0.2">
      <c r="A75" s="73">
        <v>44593</v>
      </c>
      <c r="B75" s="74">
        <v>2132666</v>
      </c>
      <c r="C75" s="74">
        <v>1808834</v>
      </c>
      <c r="D75" s="74">
        <v>232741</v>
      </c>
      <c r="E75" s="74">
        <v>293377</v>
      </c>
      <c r="F75">
        <f t="shared" si="8"/>
        <v>3941500</v>
      </c>
      <c r="G75">
        <f t="shared" si="9"/>
        <v>526118</v>
      </c>
      <c r="H75">
        <f t="shared" si="10"/>
        <v>4467618</v>
      </c>
      <c r="I75">
        <f t="shared" si="6"/>
        <v>1.4138918884451498E+61</v>
      </c>
      <c r="J75">
        <f t="shared" si="7"/>
        <v>72.599999999999994</v>
      </c>
      <c r="K75">
        <f t="shared" si="11"/>
        <v>97.8</v>
      </c>
    </row>
    <row r="76" spans="1:11" x14ac:dyDescent="0.2">
      <c r="A76" s="73">
        <v>44621</v>
      </c>
      <c r="B76" s="74">
        <v>2145623</v>
      </c>
      <c r="C76" s="74">
        <v>1821984</v>
      </c>
      <c r="D76" s="74">
        <v>222325</v>
      </c>
      <c r="E76" s="74">
        <v>280976</v>
      </c>
      <c r="F76">
        <f t="shared" si="8"/>
        <v>3967607</v>
      </c>
      <c r="G76">
        <f t="shared" si="9"/>
        <v>503301</v>
      </c>
      <c r="H76">
        <f t="shared" si="10"/>
        <v>4470908</v>
      </c>
      <c r="I76">
        <f t="shared" si="6"/>
        <v>1.4709700892460768E+63</v>
      </c>
      <c r="J76">
        <f t="shared" si="7"/>
        <v>69.5</v>
      </c>
      <c r="K76">
        <f t="shared" si="11"/>
        <v>97.8</v>
      </c>
    </row>
    <row r="77" spans="1:11" x14ac:dyDescent="0.2">
      <c r="A77" s="73">
        <v>44652</v>
      </c>
      <c r="B77" s="74">
        <v>2142591</v>
      </c>
      <c r="C77" s="74">
        <v>1816101</v>
      </c>
      <c r="D77" s="74">
        <v>241812</v>
      </c>
      <c r="E77" s="74">
        <v>303529</v>
      </c>
      <c r="F77">
        <f t="shared" si="8"/>
        <v>3958692</v>
      </c>
      <c r="G77">
        <f t="shared" si="9"/>
        <v>545341</v>
      </c>
      <c r="H77">
        <f t="shared" si="10"/>
        <v>4504033</v>
      </c>
      <c r="I77">
        <f t="shared" si="6"/>
        <v>1.5303525121967281E+65</v>
      </c>
      <c r="J77">
        <f t="shared" si="7"/>
        <v>75.3</v>
      </c>
      <c r="K77">
        <f t="shared" si="11"/>
        <v>98.6</v>
      </c>
    </row>
    <row r="78" spans="1:11" x14ac:dyDescent="0.2">
      <c r="A78" s="73">
        <v>44682</v>
      </c>
      <c r="B78" s="74">
        <v>2160043</v>
      </c>
      <c r="C78" s="74">
        <v>1833159</v>
      </c>
      <c r="D78" s="74">
        <v>233171</v>
      </c>
      <c r="E78" s="74">
        <v>293625</v>
      </c>
      <c r="F78">
        <f t="shared" si="8"/>
        <v>3993202</v>
      </c>
      <c r="G78">
        <f t="shared" si="9"/>
        <v>526796</v>
      </c>
      <c r="H78">
        <f t="shared" si="10"/>
        <v>4519998</v>
      </c>
      <c r="I78">
        <f t="shared" si="6"/>
        <v>1.5921321777434526E+67</v>
      </c>
      <c r="J78">
        <f t="shared" si="7"/>
        <v>72.7</v>
      </c>
      <c r="K78">
        <f t="shared" si="11"/>
        <v>98.9</v>
      </c>
    </row>
    <row r="79" spans="1:11" x14ac:dyDescent="0.2">
      <c r="A79" s="73">
        <v>44713</v>
      </c>
      <c r="B79" s="74">
        <v>2183936</v>
      </c>
      <c r="C79" s="74">
        <v>1862062</v>
      </c>
      <c r="D79" s="74">
        <v>244708</v>
      </c>
      <c r="E79" s="74">
        <v>309210</v>
      </c>
      <c r="F79">
        <f t="shared" si="8"/>
        <v>4045998</v>
      </c>
      <c r="G79">
        <f t="shared" si="9"/>
        <v>553918</v>
      </c>
      <c r="H79">
        <f t="shared" si="10"/>
        <v>4599916</v>
      </c>
      <c r="I79">
        <f t="shared" si="6"/>
        <v>1.6564058615275742E+69</v>
      </c>
      <c r="J79">
        <f t="shared" si="7"/>
        <v>76.5</v>
      </c>
      <c r="K79">
        <f t="shared" si="11"/>
        <v>100.7</v>
      </c>
    </row>
    <row r="80" spans="1:11" x14ac:dyDescent="0.2">
      <c r="A80" s="73">
        <v>44743</v>
      </c>
      <c r="B80" s="74">
        <v>2183339</v>
      </c>
      <c r="C80" s="74">
        <v>1862298</v>
      </c>
      <c r="D80" s="74">
        <v>250071</v>
      </c>
      <c r="E80" s="74">
        <v>316803</v>
      </c>
      <c r="F80">
        <f t="shared" si="8"/>
        <v>4045637</v>
      </c>
      <c r="G80">
        <f t="shared" si="9"/>
        <v>566874</v>
      </c>
      <c r="H80">
        <f t="shared" si="10"/>
        <v>4612511</v>
      </c>
      <c r="I80">
        <f t="shared" si="6"/>
        <v>1.7232742459809807E+71</v>
      </c>
      <c r="J80">
        <f t="shared" si="7"/>
        <v>78.3</v>
      </c>
      <c r="K80">
        <f t="shared" si="11"/>
        <v>100.9</v>
      </c>
    </row>
    <row r="81" spans="1:11" x14ac:dyDescent="0.2">
      <c r="A81" s="73">
        <v>44774</v>
      </c>
      <c r="B81" s="74">
        <v>2200555</v>
      </c>
      <c r="C81" s="74">
        <v>1874552</v>
      </c>
      <c r="D81" s="74">
        <v>250092</v>
      </c>
      <c r="E81" s="74">
        <v>318680</v>
      </c>
      <c r="F81">
        <f t="shared" si="8"/>
        <v>4075107</v>
      </c>
      <c r="G81">
        <f t="shared" si="9"/>
        <v>568772</v>
      </c>
      <c r="H81">
        <f t="shared" si="10"/>
        <v>4643879</v>
      </c>
      <c r="I81">
        <f t="shared" si="6"/>
        <v>1.7928420780415606E+73</v>
      </c>
      <c r="J81">
        <f t="shared" si="7"/>
        <v>78.5</v>
      </c>
      <c r="K81">
        <f t="shared" si="11"/>
        <v>101.6</v>
      </c>
    </row>
    <row r="82" spans="1:11" x14ac:dyDescent="0.2">
      <c r="A82" s="73">
        <v>44805</v>
      </c>
      <c r="B82" s="74">
        <v>2204778</v>
      </c>
      <c r="C82" s="74">
        <v>1878359</v>
      </c>
      <c r="D82" s="74">
        <v>252145</v>
      </c>
      <c r="E82" s="74">
        <v>322247</v>
      </c>
      <c r="F82">
        <f t="shared" si="8"/>
        <v>4083137</v>
      </c>
      <c r="G82">
        <f t="shared" si="9"/>
        <v>574392</v>
      </c>
      <c r="H82">
        <f t="shared" si="10"/>
        <v>4657529</v>
      </c>
      <c r="I82">
        <f t="shared" si="6"/>
        <v>1.8652183332355429E+75</v>
      </c>
      <c r="J82">
        <f t="shared" si="7"/>
        <v>79.3</v>
      </c>
      <c r="K82">
        <f t="shared" si="11"/>
        <v>101.9</v>
      </c>
    </row>
    <row r="83" spans="1:11" x14ac:dyDescent="0.2">
      <c r="A83" s="73">
        <v>44835</v>
      </c>
      <c r="B83" s="74">
        <v>2195028</v>
      </c>
      <c r="C83" s="74">
        <v>1866418</v>
      </c>
      <c r="D83" s="74">
        <v>268693</v>
      </c>
      <c r="E83" s="74">
        <v>339326</v>
      </c>
      <c r="F83">
        <f t="shared" si="8"/>
        <v>4061446</v>
      </c>
      <c r="G83">
        <f t="shared" si="9"/>
        <v>608019</v>
      </c>
      <c r="H83">
        <f t="shared" si="10"/>
        <v>4669465</v>
      </c>
      <c r="I83">
        <f t="shared" si="6"/>
        <v>1.9405163863837691E+77</v>
      </c>
      <c r="J83">
        <f t="shared" si="7"/>
        <v>83.9</v>
      </c>
      <c r="K83">
        <f t="shared" si="11"/>
        <v>102.2</v>
      </c>
    </row>
    <row r="84" spans="1:11" x14ac:dyDescent="0.2">
      <c r="A84" s="73">
        <v>44866</v>
      </c>
      <c r="B84" s="74">
        <v>2204662</v>
      </c>
      <c r="C84" s="74">
        <v>1877111</v>
      </c>
      <c r="D84" s="74">
        <v>270179</v>
      </c>
      <c r="E84" s="74">
        <v>343007</v>
      </c>
      <c r="F84">
        <f t="shared" si="8"/>
        <v>4081773</v>
      </c>
      <c r="G84">
        <f t="shared" si="9"/>
        <v>613186</v>
      </c>
      <c r="H84">
        <f t="shared" si="10"/>
        <v>4694959</v>
      </c>
      <c r="I84">
        <f t="shared" si="6"/>
        <v>2.0188541891993051E+79</v>
      </c>
      <c r="J84">
        <f t="shared" si="7"/>
        <v>84.7</v>
      </c>
      <c r="K84">
        <f t="shared" si="11"/>
        <v>102.7</v>
      </c>
    </row>
    <row r="85" spans="1:11" x14ac:dyDescent="0.2">
      <c r="A85" s="73">
        <v>44896</v>
      </c>
      <c r="B85" s="74">
        <v>2204631</v>
      </c>
      <c r="C85" s="74">
        <v>1881203</v>
      </c>
      <c r="D85" s="74">
        <v>268719</v>
      </c>
      <c r="E85" s="74">
        <v>339431</v>
      </c>
      <c r="F85">
        <f t="shared" si="8"/>
        <v>4085834</v>
      </c>
      <c r="G85">
        <f t="shared" si="9"/>
        <v>608150</v>
      </c>
      <c r="H85">
        <f t="shared" si="10"/>
        <v>4693984</v>
      </c>
      <c r="I85">
        <f t="shared" si="6"/>
        <v>2.10035445505459E+81</v>
      </c>
      <c r="J85">
        <f t="shared" si="7"/>
        <v>84</v>
      </c>
      <c r="K85">
        <f t="shared" si="11"/>
        <v>102.7</v>
      </c>
    </row>
    <row r="86" spans="1:11" x14ac:dyDescent="0.2">
      <c r="A86" s="73">
        <v>44927</v>
      </c>
      <c r="B86" s="74">
        <v>2216906</v>
      </c>
      <c r="C86" s="74">
        <v>1898994</v>
      </c>
      <c r="D86" s="74">
        <v>273227</v>
      </c>
      <c r="E86" s="74">
        <v>348733</v>
      </c>
      <c r="F86">
        <f t="shared" si="8"/>
        <v>4115900</v>
      </c>
      <c r="G86">
        <f t="shared" si="9"/>
        <v>621960</v>
      </c>
      <c r="H86">
        <f t="shared" si="10"/>
        <v>4737860</v>
      </c>
      <c r="I86">
        <f t="shared" si="6"/>
        <v>2.1851448512075547E+83</v>
      </c>
      <c r="J86">
        <f t="shared" si="7"/>
        <v>85.9</v>
      </c>
      <c r="K86">
        <f t="shared" si="11"/>
        <v>103.7</v>
      </c>
    </row>
    <row r="87" spans="1:11" x14ac:dyDescent="0.2">
      <c r="A87" s="73">
        <v>44958</v>
      </c>
      <c r="B87" s="74">
        <v>2202182</v>
      </c>
      <c r="C87" s="74">
        <v>1881306</v>
      </c>
      <c r="D87" s="74">
        <v>289605</v>
      </c>
      <c r="E87" s="74">
        <v>367731</v>
      </c>
      <c r="F87">
        <f t="shared" si="8"/>
        <v>4083488</v>
      </c>
      <c r="G87">
        <f t="shared" si="9"/>
        <v>657336</v>
      </c>
      <c r="H87">
        <f t="shared" si="10"/>
        <v>4740824</v>
      </c>
      <c r="I87">
        <f t="shared" si="6"/>
        <v>2.2733581987878249E+85</v>
      </c>
      <c r="J87">
        <f t="shared" si="7"/>
        <v>90.8</v>
      </c>
      <c r="K87">
        <f t="shared" si="11"/>
        <v>103.7</v>
      </c>
    </row>
    <row r="88" spans="1:11" x14ac:dyDescent="0.2">
      <c r="A88" s="73">
        <v>44986</v>
      </c>
      <c r="B88" s="74">
        <v>2220734</v>
      </c>
      <c r="C88" s="74">
        <v>1901664</v>
      </c>
      <c r="D88" s="74">
        <v>269088</v>
      </c>
      <c r="E88" s="74">
        <v>345820</v>
      </c>
      <c r="F88">
        <f t="shared" si="8"/>
        <v>4122398</v>
      </c>
      <c r="G88">
        <f t="shared" si="9"/>
        <v>614908</v>
      </c>
      <c r="H88">
        <f t="shared" si="10"/>
        <v>4737306</v>
      </c>
      <c r="I88">
        <f t="shared" si="6"/>
        <v>2.3651326808562811E+87</v>
      </c>
      <c r="J88">
        <f t="shared" si="7"/>
        <v>84.9</v>
      </c>
      <c r="K88">
        <f t="shared" si="11"/>
        <v>103.7</v>
      </c>
    </row>
    <row r="89" spans="1:11" x14ac:dyDescent="0.2">
      <c r="A89" s="73">
        <v>45017</v>
      </c>
      <c r="B89" s="74">
        <v>2220496</v>
      </c>
      <c r="C89" s="74">
        <v>1900340</v>
      </c>
      <c r="D89" s="74">
        <v>280598</v>
      </c>
      <c r="E89" s="74">
        <v>359375</v>
      </c>
      <c r="F89">
        <f t="shared" si="8"/>
        <v>4120836</v>
      </c>
      <c r="G89">
        <f t="shared" si="9"/>
        <v>639973</v>
      </c>
      <c r="H89">
        <f t="shared" si="10"/>
        <v>4760809</v>
      </c>
      <c r="I89">
        <f t="shared" si="6"/>
        <v>2.4606120588638921E+89</v>
      </c>
      <c r="J89">
        <f t="shared" si="7"/>
        <v>88.4</v>
      </c>
      <c r="K89">
        <f t="shared" si="11"/>
        <v>104.2</v>
      </c>
    </row>
    <row r="90" spans="1:11" x14ac:dyDescent="0.2">
      <c r="A90" s="73">
        <v>45047</v>
      </c>
      <c r="B90" s="74">
        <v>2227789</v>
      </c>
      <c r="C90" s="74">
        <v>1910979</v>
      </c>
      <c r="D90" s="74">
        <v>271478</v>
      </c>
      <c r="E90" s="74">
        <v>348338</v>
      </c>
      <c r="F90">
        <f t="shared" si="8"/>
        <v>4138768</v>
      </c>
      <c r="G90">
        <f t="shared" si="9"/>
        <v>619816</v>
      </c>
      <c r="H90">
        <f t="shared" si="10"/>
        <v>4758584</v>
      </c>
      <c r="I90">
        <f t="shared" si="6"/>
        <v>2.5599458978488973E+91</v>
      </c>
      <c r="J90">
        <f t="shared" si="7"/>
        <v>85.6</v>
      </c>
      <c r="K90">
        <f t="shared" si="11"/>
        <v>104.1</v>
      </c>
    </row>
    <row r="91" spans="1:11" x14ac:dyDescent="0.2">
      <c r="A91" s="73">
        <v>45078</v>
      </c>
      <c r="B91" s="74">
        <v>2236082</v>
      </c>
      <c r="C91" s="74">
        <v>1922163</v>
      </c>
      <c r="D91" s="74">
        <v>279030</v>
      </c>
      <c r="E91" s="74">
        <v>356562</v>
      </c>
      <c r="F91">
        <f t="shared" si="8"/>
        <v>4158245</v>
      </c>
      <c r="G91">
        <f t="shared" si="9"/>
        <v>635592</v>
      </c>
      <c r="H91">
        <f t="shared" si="10"/>
        <v>4793837</v>
      </c>
      <c r="I91">
        <f t="shared" si="6"/>
        <v>2.6632898007251016E+93</v>
      </c>
      <c r="J91">
        <f t="shared" si="7"/>
        <v>87.7</v>
      </c>
      <c r="K91">
        <f t="shared" si="11"/>
        <v>104.9</v>
      </c>
    </row>
    <row r="92" spans="1:11" x14ac:dyDescent="0.2">
      <c r="A92" s="73">
        <v>45108</v>
      </c>
      <c r="B92" s="74">
        <v>2255745</v>
      </c>
      <c r="C92" s="74">
        <v>1943951</v>
      </c>
      <c r="D92" s="74">
        <v>274324</v>
      </c>
      <c r="E92" s="74">
        <v>352817</v>
      </c>
      <c r="F92">
        <f t="shared" si="8"/>
        <v>4199696</v>
      </c>
      <c r="G92">
        <f t="shared" si="9"/>
        <v>627141</v>
      </c>
      <c r="H92">
        <f t="shared" si="10"/>
        <v>4826837</v>
      </c>
      <c r="I92">
        <f t="shared" si="6"/>
        <v>2.7708056520282867E+95</v>
      </c>
      <c r="J92">
        <f t="shared" si="7"/>
        <v>86.6</v>
      </c>
      <c r="K92">
        <f t="shared" si="11"/>
        <v>105.6</v>
      </c>
    </row>
    <row r="93" spans="1:11" x14ac:dyDescent="0.2">
      <c r="A93" s="73">
        <v>45139</v>
      </c>
      <c r="B93" s="74">
        <v>2261151</v>
      </c>
      <c r="C93" s="74">
        <v>1952995</v>
      </c>
      <c r="D93" s="74">
        <v>281217</v>
      </c>
      <c r="E93" s="74">
        <v>358414</v>
      </c>
      <c r="F93">
        <f t="shared" si="8"/>
        <v>4214146</v>
      </c>
      <c r="G93">
        <f t="shared" si="9"/>
        <v>639631</v>
      </c>
      <c r="H93">
        <f t="shared" si="10"/>
        <v>4853777</v>
      </c>
      <c r="I93">
        <f t="shared" si="6"/>
        <v>2.882661871502559E+97</v>
      </c>
      <c r="J93">
        <f t="shared" si="7"/>
        <v>88.3</v>
      </c>
      <c r="K93">
        <f t="shared" si="11"/>
        <v>106.2</v>
      </c>
    </row>
    <row r="94" spans="1:11" x14ac:dyDescent="0.2">
      <c r="A94" s="73">
        <v>45170</v>
      </c>
      <c r="B94" s="74">
        <v>2254757</v>
      </c>
      <c r="C94" s="74">
        <v>1947766</v>
      </c>
      <c r="D94" s="74">
        <v>290294</v>
      </c>
      <c r="E94" s="74">
        <v>368910</v>
      </c>
      <c r="F94">
        <f t="shared" si="8"/>
        <v>4202523</v>
      </c>
      <c r="G94">
        <f t="shared" si="9"/>
        <v>659204</v>
      </c>
      <c r="H94">
        <f t="shared" si="10"/>
        <v>4861727</v>
      </c>
      <c r="I94">
        <f t="shared" si="6"/>
        <v>2.9990336779238689E+99</v>
      </c>
      <c r="J94">
        <f t="shared" si="7"/>
        <v>91</v>
      </c>
      <c r="K94">
        <f t="shared" si="11"/>
        <v>106.4</v>
      </c>
    </row>
    <row r="95" spans="1:11" x14ac:dyDescent="0.2">
      <c r="A95" s="73">
        <v>45200</v>
      </c>
      <c r="B95" s="74">
        <v>2272624</v>
      </c>
      <c r="C95" s="74">
        <v>1970397</v>
      </c>
      <c r="D95" s="74">
        <v>292770</v>
      </c>
      <c r="E95" s="74">
        <v>372288</v>
      </c>
      <c r="F95">
        <f t="shared" si="8"/>
        <v>4243021</v>
      </c>
      <c r="G95">
        <f t="shared" si="9"/>
        <v>665058</v>
      </c>
      <c r="H95">
        <f t="shared" si="10"/>
        <v>4908079</v>
      </c>
      <c r="I95">
        <f t="shared" si="6"/>
        <v>3.1201033635739693E+101</v>
      </c>
      <c r="J95">
        <f t="shared" si="7"/>
        <v>91.8</v>
      </c>
      <c r="K95">
        <f t="shared" si="11"/>
        <v>107.4</v>
      </c>
    </row>
    <row r="96" spans="1:11" x14ac:dyDescent="0.2">
      <c r="A96" s="73">
        <v>45231</v>
      </c>
      <c r="B96" s="74">
        <v>2249373</v>
      </c>
      <c r="C96" s="74">
        <v>1946073</v>
      </c>
      <c r="D96" s="74">
        <v>296832</v>
      </c>
      <c r="E96" s="74">
        <v>374305</v>
      </c>
      <c r="F96">
        <f t="shared" si="8"/>
        <v>4195446</v>
      </c>
      <c r="G96">
        <f t="shared" si="9"/>
        <v>671137</v>
      </c>
      <c r="H96">
        <f t="shared" si="10"/>
        <v>4866583</v>
      </c>
      <c r="I96">
        <f t="shared" si="6"/>
        <v>3.2460605797947704E+103</v>
      </c>
      <c r="J96">
        <f t="shared" si="7"/>
        <v>92.7</v>
      </c>
      <c r="K96">
        <f t="shared" si="11"/>
        <v>106.5</v>
      </c>
    </row>
    <row r="97" spans="1:11" x14ac:dyDescent="0.2">
      <c r="A97" s="73">
        <v>45261</v>
      </c>
      <c r="B97" s="74">
        <v>2226324</v>
      </c>
      <c r="C97" s="74">
        <v>1925334</v>
      </c>
      <c r="D97" s="74">
        <v>296280</v>
      </c>
      <c r="E97" s="74">
        <v>371084</v>
      </c>
      <c r="F97">
        <f t="shared" si="8"/>
        <v>4151658</v>
      </c>
      <c r="G97">
        <f t="shared" si="9"/>
        <v>667364</v>
      </c>
      <c r="H97">
        <f t="shared" si="10"/>
        <v>4819022</v>
      </c>
      <c r="I97">
        <f t="shared" si="6"/>
        <v>3.3771026340703984E+105</v>
      </c>
      <c r="J97">
        <f t="shared" si="7"/>
        <v>92.1</v>
      </c>
      <c r="K97">
        <f t="shared" si="11"/>
        <v>105.5</v>
      </c>
    </row>
    <row r="98" spans="1:11" x14ac:dyDescent="0.2">
      <c r="A98" s="73">
        <v>45292</v>
      </c>
      <c r="B98" s="74">
        <v>2249060</v>
      </c>
      <c r="C98" s="74">
        <v>1951869</v>
      </c>
      <c r="D98" s="74">
        <v>289299</v>
      </c>
      <c r="E98" s="74">
        <v>368930</v>
      </c>
      <c r="F98">
        <f t="shared" si="8"/>
        <v>4200929</v>
      </c>
      <c r="G98">
        <f t="shared" si="9"/>
        <v>658229</v>
      </c>
      <c r="H98">
        <f t="shared" si="10"/>
        <v>4859158</v>
      </c>
      <c r="I98">
        <f t="shared" si="6"/>
        <v>3.513434799102327E+107</v>
      </c>
      <c r="J98">
        <f t="shared" si="7"/>
        <v>90.9</v>
      </c>
      <c r="K98">
        <f t="shared" si="11"/>
        <v>106.3</v>
      </c>
    </row>
    <row r="99" spans="1:11" x14ac:dyDescent="0.2">
      <c r="A99" s="73">
        <v>45323</v>
      </c>
      <c r="B99" s="74">
        <v>2245479</v>
      </c>
      <c r="C99" s="74">
        <v>1947854</v>
      </c>
      <c r="D99" s="74">
        <v>296864</v>
      </c>
      <c r="E99" s="74">
        <v>376502</v>
      </c>
      <c r="F99">
        <f t="shared" si="8"/>
        <v>4193333</v>
      </c>
      <c r="G99">
        <f t="shared" si="9"/>
        <v>673366</v>
      </c>
      <c r="H99">
        <f t="shared" si="10"/>
        <v>4866699</v>
      </c>
      <c r="I99">
        <f t="shared" si="6"/>
        <v>3.6552706343617402E+109</v>
      </c>
      <c r="J99">
        <f t="shared" si="7"/>
        <v>93</v>
      </c>
      <c r="K99">
        <f t="shared" si="11"/>
        <v>106.5</v>
      </c>
    </row>
    <row r="100" spans="1:11" x14ac:dyDescent="0.2">
      <c r="A100" s="73">
        <v>45352</v>
      </c>
      <c r="B100" s="74">
        <v>2258486</v>
      </c>
      <c r="C100" s="74">
        <v>1960516</v>
      </c>
      <c r="D100" s="74">
        <v>298281</v>
      </c>
      <c r="E100" s="74">
        <v>377327</v>
      </c>
      <c r="F100">
        <f t="shared" si="8"/>
        <v>4219002</v>
      </c>
      <c r="G100">
        <f t="shared" si="9"/>
        <v>675608</v>
      </c>
      <c r="H100">
        <f t="shared" si="10"/>
        <v>4894610</v>
      </c>
      <c r="I100">
        <f t="shared" si="6"/>
        <v>3.8028323206228217E+111</v>
      </c>
      <c r="J100">
        <f t="shared" si="7"/>
        <v>93.3</v>
      </c>
      <c r="K100">
        <f t="shared" si="11"/>
        <v>107.1</v>
      </c>
    </row>
    <row r="101" spans="1:11" x14ac:dyDescent="0.2">
      <c r="A101" s="73">
        <v>45383</v>
      </c>
      <c r="B101" s="74">
        <v>2275663</v>
      </c>
      <c r="C101" s="74">
        <v>1978006</v>
      </c>
      <c r="D101" s="74">
        <v>285130</v>
      </c>
      <c r="E101" s="74">
        <v>364639</v>
      </c>
      <c r="F101">
        <f t="shared" si="8"/>
        <v>4253669</v>
      </c>
      <c r="G101">
        <f t="shared" si="9"/>
        <v>649769</v>
      </c>
      <c r="H101">
        <f t="shared" si="10"/>
        <v>4903438</v>
      </c>
      <c r="I101">
        <f t="shared" si="6"/>
        <v>3.9563510080010079E+113</v>
      </c>
      <c r="J101">
        <f t="shared" si="7"/>
        <v>89.7</v>
      </c>
      <c r="K101">
        <f t="shared" si="11"/>
        <v>107.3</v>
      </c>
    </row>
    <row r="102" spans="1:11" x14ac:dyDescent="0.2">
      <c r="A102" s="73">
        <v>45413</v>
      </c>
      <c r="B102" s="74">
        <v>2276357</v>
      </c>
      <c r="C102" s="74">
        <v>1981635</v>
      </c>
      <c r="D102" s="74">
        <v>280274</v>
      </c>
      <c r="E102" s="74">
        <v>357447</v>
      </c>
      <c r="F102">
        <f t="shared" si="8"/>
        <v>4257992</v>
      </c>
      <c r="G102">
        <f t="shared" si="9"/>
        <v>637721</v>
      </c>
      <c r="H102">
        <f t="shared" si="10"/>
        <v>4895713</v>
      </c>
      <c r="I102">
        <f>AVERAGE($J$3:$J$48)*I101</f>
        <v>4.1160671780413964E+115</v>
      </c>
      <c r="J102">
        <f t="shared" si="7"/>
        <v>88</v>
      </c>
      <c r="K102">
        <f t="shared" si="11"/>
        <v>107.1</v>
      </c>
    </row>
    <row r="103" spans="1:11" x14ac:dyDescent="0.2">
      <c r="A103" s="73">
        <v>45444</v>
      </c>
      <c r="B103" s="74">
        <v>2273415</v>
      </c>
      <c r="C103" s="74">
        <v>1983212</v>
      </c>
      <c r="D103" s="74">
        <v>288799</v>
      </c>
      <c r="E103" s="74">
        <v>368979</v>
      </c>
      <c r="F103">
        <f t="shared" si="8"/>
        <v>4256627</v>
      </c>
      <c r="G103">
        <f t="shared" si="9"/>
        <v>657778</v>
      </c>
      <c r="H103">
        <f t="shared" si="10"/>
        <v>4914405</v>
      </c>
      <c r="I103">
        <f>AVERAGE($J$3:$J$48)*I102</f>
        <v>4.2822310204245022E+117</v>
      </c>
      <c r="J103">
        <f t="shared" si="7"/>
        <v>90.8</v>
      </c>
      <c r="K103">
        <f t="shared" si="11"/>
        <v>107.5</v>
      </c>
    </row>
    <row r="104" spans="1:11" x14ac:dyDescent="0.2">
      <c r="A104" s="73">
        <v>45474</v>
      </c>
      <c r="B104" s="74">
        <v>2308186</v>
      </c>
      <c r="C104" s="74">
        <v>2022033</v>
      </c>
      <c r="D104" s="74">
        <v>282089</v>
      </c>
      <c r="E104" s="74">
        <v>358721</v>
      </c>
      <c r="F104">
        <f t="shared" si="8"/>
        <v>4330219</v>
      </c>
      <c r="G104">
        <f t="shared" si="9"/>
        <v>640810</v>
      </c>
      <c r="H104">
        <f t="shared" si="10"/>
        <v>4971029</v>
      </c>
      <c r="I104">
        <f>AVERAGE($J$3:$J$48)*I103</f>
        <v>4.4551028248794652E+119</v>
      </c>
      <c r="J104">
        <f>ROUND((G104/AVERAGE($G$2:$G$13))*100,1)</f>
        <v>88.5</v>
      </c>
      <c r="K104">
        <f>ROUND((H104/AVERAGE($H$2:$H$13))*100,1)</f>
        <v>108.8</v>
      </c>
    </row>
    <row r="105" spans="1:11" x14ac:dyDescent="0.2">
      <c r="A105" s="73">
        <v>45505</v>
      </c>
      <c r="B105" s="74">
        <v>2299099</v>
      </c>
      <c r="C105" s="74">
        <v>2014164</v>
      </c>
      <c r="D105" s="74">
        <v>282985</v>
      </c>
      <c r="E105" s="74">
        <v>355885</v>
      </c>
      <c r="F105">
        <f t="shared" si="8"/>
        <v>4313263</v>
      </c>
      <c r="G105">
        <f t="shared" si="9"/>
        <v>638870</v>
      </c>
      <c r="H105">
        <f t="shared" si="10"/>
        <v>4952133</v>
      </c>
      <c r="I105">
        <f>AVERAGE($J$3:$J$48)*I104</f>
        <v>4.6349533889186211E+121</v>
      </c>
      <c r="J105">
        <f>ROUND((G105/AVERAGE($G$2:$G$13))*100,1)</f>
        <v>88.2</v>
      </c>
      <c r="K105">
        <f>ROUND((H105/AVERAGE($H$2:$H$13))*100,1)</f>
        <v>108.4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Agencias laborales (Grafico 1)</vt:lpstr>
      <vt:lpstr>Cesantía (Grafico 3)</vt:lpstr>
      <vt:lpstr>Cotizaciones</vt:lpstr>
      <vt:lpstr>Consumo (grafico 5)</vt:lpstr>
      <vt:lpstr>creacion empresas</vt:lpstr>
      <vt:lpstr>Boletin</vt:lpstr>
      <vt:lpstr>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Victor Martinez Camara</cp:lastModifiedBy>
  <dcterms:created xsi:type="dcterms:W3CDTF">2022-10-07T10:24:00Z</dcterms:created>
  <dcterms:modified xsi:type="dcterms:W3CDTF">2024-11-07T21:20:47Z</dcterms:modified>
</cp:coreProperties>
</file>